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5945" windowHeight="9210" tabRatio="892"/>
  </bookViews>
  <sheets>
    <sheet name="2018년 유수율" sheetId="62994" r:id="rId1"/>
  </sheets>
  <calcPr calcId="145621"/>
</workbook>
</file>

<file path=xl/calcChain.xml><?xml version="1.0" encoding="utf-8"?>
<calcChain xmlns="http://schemas.openxmlformats.org/spreadsheetml/2006/main">
  <c r="I21" i="62994" l="1"/>
  <c r="H21" i="62994"/>
  <c r="F21" i="62994"/>
  <c r="I18" i="62994" l="1"/>
  <c r="H18" i="62994"/>
  <c r="F18" i="62994"/>
  <c r="I15" i="62994" l="1"/>
  <c r="H15" i="62994"/>
  <c r="F15" i="62994"/>
  <c r="F17" i="62994" l="1"/>
  <c r="I12" i="62994" l="1"/>
  <c r="H12" i="62994"/>
  <c r="F12" i="62994"/>
  <c r="I9" i="62994" l="1"/>
  <c r="H9" i="62994"/>
  <c r="F9" i="62994"/>
  <c r="K43" i="62994" l="1"/>
  <c r="J43" i="62994"/>
  <c r="I43" i="62994"/>
  <c r="H43" i="62994"/>
  <c r="G43" i="62994"/>
  <c r="F43" i="62994"/>
  <c r="E43" i="62994"/>
  <c r="D43" i="62994"/>
  <c r="C42" i="62994"/>
  <c r="C43" i="62994" s="1"/>
  <c r="C41" i="62994"/>
  <c r="K40" i="62994"/>
  <c r="J40" i="62994"/>
  <c r="I40" i="62994"/>
  <c r="H40" i="62994"/>
  <c r="G40" i="62994"/>
  <c r="E40" i="62994"/>
  <c r="D40" i="62994"/>
  <c r="F40" i="62994"/>
  <c r="C38" i="62994"/>
  <c r="K37" i="62994"/>
  <c r="J37" i="62994"/>
  <c r="G37" i="62994"/>
  <c r="F37" i="62994"/>
  <c r="E37" i="62994"/>
  <c r="D37" i="62994"/>
  <c r="I37" i="62994"/>
  <c r="H37" i="62994"/>
  <c r="C35" i="62994"/>
  <c r="K34" i="62994"/>
  <c r="J34" i="62994"/>
  <c r="I34" i="62994"/>
  <c r="H34" i="62994"/>
  <c r="G34" i="62994"/>
  <c r="E34" i="62994"/>
  <c r="D34" i="62994"/>
  <c r="F34" i="62994"/>
  <c r="C33" i="62994"/>
  <c r="C34" i="62994" s="1"/>
  <c r="C32" i="62994"/>
  <c r="K31" i="62994"/>
  <c r="J31" i="62994"/>
  <c r="I31" i="62994"/>
  <c r="H31" i="62994"/>
  <c r="G31" i="62994"/>
  <c r="E31" i="62994"/>
  <c r="D31" i="62994"/>
  <c r="F31" i="62994"/>
  <c r="C29" i="62994"/>
  <c r="K28" i="62994"/>
  <c r="J28" i="62994"/>
  <c r="H28" i="62994"/>
  <c r="G28" i="62994"/>
  <c r="F28" i="62994"/>
  <c r="E28" i="62994"/>
  <c r="D28" i="62994"/>
  <c r="I28" i="62994"/>
  <c r="C27" i="62994"/>
  <c r="C26" i="62994"/>
  <c r="K25" i="62994"/>
  <c r="J25" i="62994"/>
  <c r="G25" i="62994"/>
  <c r="F25" i="62994"/>
  <c r="E25" i="62994"/>
  <c r="D25" i="62994"/>
  <c r="I25" i="62994"/>
  <c r="H25" i="62994"/>
  <c r="C24" i="62994"/>
  <c r="C23" i="62994"/>
  <c r="K22" i="62994"/>
  <c r="J22" i="62994"/>
  <c r="I22" i="62994"/>
  <c r="G22" i="62994"/>
  <c r="E22" i="62994"/>
  <c r="D22" i="62994"/>
  <c r="H22" i="62994"/>
  <c r="C21" i="62994"/>
  <c r="C20" i="62994"/>
  <c r="K19" i="62994"/>
  <c r="J19" i="62994"/>
  <c r="G19" i="62994"/>
  <c r="F19" i="62994"/>
  <c r="E19" i="62994"/>
  <c r="D19" i="62994"/>
  <c r="I19" i="62994"/>
  <c r="H19" i="62994"/>
  <c r="C18" i="62994"/>
  <c r="C17" i="62994"/>
  <c r="K16" i="62994"/>
  <c r="J16" i="62994"/>
  <c r="I16" i="62994"/>
  <c r="G16" i="62994"/>
  <c r="E16" i="62994"/>
  <c r="D16" i="62994"/>
  <c r="H16" i="62994"/>
  <c r="C15" i="62994"/>
  <c r="C14" i="62994"/>
  <c r="K13" i="62994"/>
  <c r="J13" i="62994"/>
  <c r="G13" i="62994"/>
  <c r="F13" i="62994"/>
  <c r="E13" i="62994"/>
  <c r="D13" i="62994"/>
  <c r="I13" i="62994"/>
  <c r="H13" i="62994"/>
  <c r="C12" i="62994"/>
  <c r="C11" i="62994"/>
  <c r="K10" i="62994"/>
  <c r="J10" i="62994"/>
  <c r="I10" i="62994"/>
  <c r="G10" i="62994"/>
  <c r="E10" i="62994"/>
  <c r="D10" i="62994"/>
  <c r="H7" i="62994"/>
  <c r="C9" i="62994"/>
  <c r="C8" i="62994"/>
  <c r="K7" i="62994"/>
  <c r="J7" i="62994"/>
  <c r="G7" i="62994"/>
  <c r="F7" i="62994"/>
  <c r="E7" i="62994"/>
  <c r="D7" i="62994"/>
  <c r="K6" i="62994"/>
  <c r="J6" i="62994"/>
  <c r="I6" i="62994"/>
  <c r="H6" i="62994"/>
  <c r="G6" i="62994"/>
  <c r="F6" i="62994"/>
  <c r="E6" i="62994"/>
  <c r="D6" i="62994"/>
  <c r="C25" i="62994" l="1"/>
  <c r="C28" i="62994"/>
  <c r="C22" i="62994"/>
  <c r="C19" i="62994"/>
  <c r="C16" i="62994"/>
  <c r="C13" i="62994"/>
  <c r="C10" i="62994"/>
  <c r="E5" i="62994"/>
  <c r="J5" i="62994"/>
  <c r="D5" i="62994"/>
  <c r="C6" i="62994"/>
  <c r="H5" i="62994"/>
  <c r="K5" i="62994"/>
  <c r="F5" i="62994"/>
  <c r="G5" i="62994"/>
  <c r="H10" i="62994"/>
  <c r="C30" i="62994"/>
  <c r="C31" i="62994" s="1"/>
  <c r="C39" i="62994"/>
  <c r="C40" i="62994" s="1"/>
  <c r="F10" i="62994"/>
  <c r="F16" i="62994"/>
  <c r="F22" i="62994"/>
  <c r="C36" i="62994"/>
  <c r="C37" i="62994" s="1"/>
  <c r="I7" i="62994"/>
  <c r="I5" i="62994" l="1"/>
  <c r="C7" i="62994"/>
  <c r="C5" i="62994" l="1"/>
</calcChain>
</file>

<file path=xl/sharedStrings.xml><?xml version="1.0" encoding="utf-8"?>
<sst xmlns="http://schemas.openxmlformats.org/spreadsheetml/2006/main" count="71" uniqueCount="34">
  <si>
    <t>유수율</t>
    <phoneticPr fontId="2" type="noConversion"/>
  </si>
  <si>
    <t>계</t>
    <phoneticPr fontId="2" type="noConversion"/>
  </si>
  <si>
    <t>공급량</t>
    <phoneticPr fontId="2" type="noConversion"/>
  </si>
  <si>
    <t>조정량</t>
    <phoneticPr fontId="2" type="noConversion"/>
  </si>
  <si>
    <t>남부</t>
    <phoneticPr fontId="2" type="noConversion"/>
  </si>
  <si>
    <t>강남</t>
    <phoneticPr fontId="2" type="noConversion"/>
  </si>
  <si>
    <t>구 분</t>
    <phoneticPr fontId="2" type="noConversion"/>
  </si>
  <si>
    <r>
      <t xml:space="preserve">( </t>
    </r>
    <r>
      <rPr>
        <sz val="10"/>
        <rFont val="돋움"/>
        <family val="3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돋움"/>
        <family val="3"/>
        <charset val="129"/>
      </rPr>
      <t>㎥</t>
    </r>
    <r>
      <rPr>
        <sz val="10"/>
        <rFont val="Arial Narrow"/>
        <family val="2"/>
      </rPr>
      <t xml:space="preserve"> )</t>
    </r>
    <phoneticPr fontId="2" type="noConversion"/>
  </si>
  <si>
    <t>월별</t>
    <phoneticPr fontId="2" type="noConversion"/>
  </si>
  <si>
    <t>중부</t>
    <phoneticPr fontId="2" type="noConversion"/>
  </si>
  <si>
    <t>서부</t>
    <phoneticPr fontId="2" type="noConversion"/>
  </si>
  <si>
    <t>동부</t>
    <phoneticPr fontId="2" type="noConversion"/>
  </si>
  <si>
    <t>북부</t>
    <phoneticPr fontId="2" type="noConversion"/>
  </si>
  <si>
    <t>강서</t>
    <phoneticPr fontId="2" type="noConversion"/>
  </si>
  <si>
    <t>강동</t>
    <phoneticPr fontId="2" type="noConversion"/>
  </si>
  <si>
    <t>1월</t>
    <phoneticPr fontId="2" type="noConversion"/>
  </si>
  <si>
    <t>2월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</si>
  <si>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</si>
  <si>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</si>
  <si>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</si>
  <si>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</si>
  <si>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</si>
  <si>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</si>
  <si>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</si>
  <si>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</si>
  <si>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</si>
  <si>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</si>
  <si>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2017년 목표</t>
    <phoneticPr fontId="2" type="noConversion"/>
  </si>
  <si>
    <t>확정</t>
    <phoneticPr fontId="2" type="noConversion"/>
  </si>
  <si>
    <t>확정</t>
    <phoneticPr fontId="2" type="noConversion"/>
  </si>
  <si>
    <t>확정</t>
    <phoneticPr fontId="2" type="noConversion"/>
  </si>
  <si>
    <t>확정</t>
    <phoneticPr fontId="2" type="noConversion"/>
  </si>
  <si>
    <t>잠정</t>
    <phoneticPr fontId="2" type="noConversion"/>
  </si>
  <si>
    <t>확정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</si>
</sst>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176" formatCode="0.0%"/>
    <numFmt numFmtId="177" formatCode="#,##0&quot; &quot;;[Red]&quot;△&quot;#,##0&quot; &quot;"/>
    <numFmt numFmtId="178" formatCode="#,##0.####;[Red]&quot;△&quot;#,##0.####"/>
    <numFmt numFmtId="179" formatCode="#,##0.00##;[Red]&quot;△&quot;#,##0.00##"/>
    <numFmt numFmtId="180" formatCode="_ * #,##0.00_ ;_ * \-#,##0.00_ ;_ * &quot;-&quot;??_ ;_ @_ "/>
    <numFmt numFmtId="181" formatCode="&quot;₩&quot;&quot;₩&quot;\!\!\$#,##0_);&quot;₩&quot;&quot;₩&quot;\!\!\(&quot;₩&quot;&quot;₩&quot;\!\!\$#,##0&quot;₩&quot;&quot;₩&quot;\!\!\)"/>
    <numFmt numFmtId="182" formatCode="&quot;₩&quot;&quot;₩&quot;\!\!\$#,##0_);[Red]&quot;₩&quot;&quot;₩&quot;\!\!\(&quot;₩&quot;&quot;₩&quot;\!\!\$#,##0&quot;₩&quot;&quot;₩&quot;\!\!\)"/>
    <numFmt numFmtId="183" formatCode="&quot;?#,##0.00;[Red]&quot;&quot;?&quot;\-#,##0.00"/>
    <numFmt numFmtId="184" formatCode="_ * #,##0_ ;_ * \-#,##0_ ;_ * &quot;-&quot;??_ ;_ @_ "/>
    <numFmt numFmtId="185" formatCode="_ * #,##0.0_ ;_ * &quot;△&quot;#,##0.0_ ;_ * &quot; &quot;_ ;_ @_ "/>
  </numFmts>
  <fonts count="5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0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sz val="10"/>
      <name val="Arial"/>
      <family val="2"/>
    </font>
    <font>
      <b/>
      <sz val="10"/>
      <name val="굴림체"/>
      <family val="3"/>
      <charset val="129"/>
    </font>
    <font>
      <b/>
      <sz val="10"/>
      <color indexed="8"/>
      <name val="굴림체"/>
      <family val="3"/>
      <charset val="129"/>
    </font>
    <font>
      <b/>
      <sz val="10"/>
      <color indexed="12"/>
      <name val="굴림체"/>
      <family val="3"/>
      <charset val="129"/>
    </font>
    <font>
      <sz val="12"/>
      <name val="바탕체"/>
      <family val="1"/>
      <charset val="129"/>
    </font>
    <font>
      <sz val="10"/>
      <name val="MS Sans Serif"/>
      <family val="2"/>
    </font>
    <font>
      <sz val="12"/>
      <name val="명조"/>
      <family val="3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10"/>
      <color indexed="10"/>
      <name val="굴림체"/>
      <family val="3"/>
      <charset val="129"/>
    </font>
    <font>
      <sz val="19"/>
      <name val="HY견고딕"/>
      <family val="1"/>
      <charset val="129"/>
    </font>
    <font>
      <sz val="11"/>
      <name val="HY울릉도M"/>
      <family val="1"/>
      <charset val="129"/>
    </font>
    <font>
      <sz val="11"/>
      <name val="HY헤드라인M"/>
      <family val="1"/>
      <charset val="129"/>
    </font>
    <font>
      <sz val="10"/>
      <name val="08서울남산체 L"/>
      <family val="1"/>
      <charset val="129"/>
    </font>
    <font>
      <sz val="10"/>
      <name val="08서울남산체 M"/>
      <family val="1"/>
      <charset val="129"/>
    </font>
    <font>
      <b/>
      <sz val="11"/>
      <name val="08서울남산체 M"/>
      <family val="1"/>
      <charset val="129"/>
    </font>
    <font>
      <b/>
      <sz val="10"/>
      <color indexed="10"/>
      <name val="08서울남산체 M"/>
      <family val="1"/>
      <charset val="129"/>
    </font>
    <font>
      <b/>
      <sz val="10"/>
      <name val="08서울남산체 M"/>
      <family val="1"/>
      <charset val="129"/>
    </font>
    <font>
      <sz val="10"/>
      <color indexed="16"/>
      <name val="08서울남산체 M"/>
      <family val="1"/>
      <charset val="129"/>
    </font>
    <font>
      <sz val="10"/>
      <color indexed="8"/>
      <name val="08서울남산체 M"/>
      <family val="1"/>
      <charset val="129"/>
    </font>
    <font>
      <b/>
      <sz val="10"/>
      <color indexed="16"/>
      <name val="08서울남산체 M"/>
      <family val="1"/>
      <charset val="129"/>
    </font>
    <font>
      <b/>
      <sz val="10"/>
      <color indexed="8"/>
      <name val="08서울남산체 M"/>
      <family val="1"/>
      <charset val="129"/>
    </font>
    <font>
      <b/>
      <sz val="10"/>
      <color theme="5" tint="-0.499984740745262"/>
      <name val="굴림체"/>
      <family val="3"/>
      <charset val="129"/>
    </font>
    <font>
      <sz val="11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0"/>
      <color theme="1"/>
      <name val="굴림체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5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0" fontId="11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0" fontId="12" fillId="0" borderId="0"/>
    <xf numFmtId="0" fontId="7" fillId="0" borderId="0"/>
    <xf numFmtId="0" fontId="14" fillId="0" borderId="0"/>
    <xf numFmtId="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38" fontId="15" fillId="2" borderId="0" applyNumberFormat="0" applyBorder="0" applyAlignment="0" applyProtection="0"/>
    <xf numFmtId="0" fontId="16" fillId="0" borderId="0">
      <alignment horizontal="left"/>
    </xf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10" fontId="15" fillId="2" borderId="3" applyNumberFormat="0" applyBorder="0" applyAlignment="0" applyProtection="0"/>
    <xf numFmtId="0" fontId="18" fillId="0" borderId="4"/>
    <xf numFmtId="185" fontId="13" fillId="0" borderId="0"/>
    <xf numFmtId="0" fontId="7" fillId="0" borderId="0"/>
    <xf numFmtId="10" fontId="7" fillId="0" borderId="0" applyFont="0" applyFill="0" applyBorder="0" applyAlignment="0" applyProtection="0"/>
    <xf numFmtId="0" fontId="18" fillId="0" borderId="0"/>
    <xf numFmtId="0" fontId="33" fillId="0" borderId="0"/>
    <xf numFmtId="0" fontId="34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4" borderId="58" applyNumberFormat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" fillId="25" borderId="59" applyNumberFormat="0" applyFont="0" applyAlignment="0" applyProtection="0">
      <alignment vertical="center"/>
    </xf>
    <xf numFmtId="9" fontId="33" fillId="0" borderId="0" applyFont="0" applyFill="0" applyBorder="0" applyAlignment="0" applyProtection="0"/>
    <xf numFmtId="0" fontId="39" fillId="2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27" borderId="60" applyNumberFormat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2" fillId="0" borderId="61" applyNumberFormat="0" applyFill="0" applyAlignment="0" applyProtection="0">
      <alignment vertical="center"/>
    </xf>
    <xf numFmtId="0" fontId="43" fillId="0" borderId="62" applyNumberFormat="0" applyFill="0" applyAlignment="0" applyProtection="0">
      <alignment vertical="center"/>
    </xf>
    <xf numFmtId="0" fontId="44" fillId="11" borderId="58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63" applyNumberFormat="0" applyFill="0" applyAlignment="0" applyProtection="0">
      <alignment vertical="center"/>
    </xf>
    <xf numFmtId="0" fontId="47" fillId="0" borderId="64" applyNumberFormat="0" applyFill="0" applyAlignment="0" applyProtection="0">
      <alignment vertical="center"/>
    </xf>
    <xf numFmtId="0" fontId="48" fillId="0" borderId="6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24" borderId="66" applyNumberFormat="0" applyAlignment="0" applyProtection="0">
      <alignment vertical="center"/>
    </xf>
    <xf numFmtId="0" fontId="33" fillId="0" borderId="0"/>
  </cellStyleXfs>
  <cellXfs count="84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9" fontId="5" fillId="0" borderId="0" xfId="1" applyFont="1" applyBorder="1"/>
    <xf numFmtId="3" fontId="9" fillId="0" borderId="8" xfId="0" applyNumberFormat="1" applyFont="1" applyFill="1" applyBorder="1" applyAlignment="1">
      <alignment horizontal="center" vertical="center"/>
    </xf>
    <xf numFmtId="3" fontId="9" fillId="2" borderId="18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Border="1"/>
    <xf numFmtId="3" fontId="8" fillId="0" borderId="24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176" fontId="19" fillId="0" borderId="40" xfId="1" applyNumberFormat="1" applyFont="1" applyFill="1" applyBorder="1" applyAlignment="1">
      <alignment horizontal="center" vertical="center"/>
    </xf>
    <xf numFmtId="10" fontId="19" fillId="0" borderId="41" xfId="1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10" fontId="5" fillId="0" borderId="0" xfId="1" applyNumberFormat="1" applyFont="1" applyAlignment="1">
      <alignment vertical="center"/>
    </xf>
    <xf numFmtId="10" fontId="10" fillId="0" borderId="15" xfId="1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horizontal="center" vertical="center"/>
    </xf>
    <xf numFmtId="3" fontId="9" fillId="0" borderId="44" xfId="0" applyNumberFormat="1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10" fontId="10" fillId="0" borderId="47" xfId="1" applyNumberFormat="1" applyFont="1" applyFill="1" applyBorder="1" applyAlignment="1">
      <alignment horizontal="center" vertical="center"/>
    </xf>
    <xf numFmtId="10" fontId="10" fillId="4" borderId="35" xfId="1" applyNumberFormat="1" applyFont="1" applyFill="1" applyBorder="1" applyAlignment="1">
      <alignment horizontal="center" vertical="center"/>
    </xf>
    <xf numFmtId="3" fontId="8" fillId="3" borderId="24" xfId="0" applyNumberFormat="1" applyFont="1" applyFill="1" applyBorder="1" applyAlignment="1">
      <alignment horizontal="center" vertical="center"/>
    </xf>
    <xf numFmtId="3" fontId="8" fillId="3" borderId="8" xfId="0" applyNumberFormat="1" applyFont="1" applyFill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55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9" fillId="2" borderId="56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10" fontId="10" fillId="0" borderId="5" xfId="1" applyNumberFormat="1" applyFont="1" applyFill="1" applyBorder="1" applyAlignment="1">
      <alignment horizontal="center" vertical="center"/>
    </xf>
    <xf numFmtId="0" fontId="25" fillId="2" borderId="28" xfId="0" applyFont="1" applyFill="1" applyBorder="1" applyAlignment="1">
      <alignment horizontal="center" vertical="center"/>
    </xf>
    <xf numFmtId="176" fontId="26" fillId="2" borderId="29" xfId="1" applyNumberFormat="1" applyFont="1" applyFill="1" applyBorder="1" applyAlignment="1">
      <alignment horizontal="center" vertical="center"/>
    </xf>
    <xf numFmtId="10" fontId="27" fillId="0" borderId="31" xfId="2" applyNumberFormat="1" applyFont="1" applyBorder="1" applyAlignment="1">
      <alignment vertical="center"/>
    </xf>
    <xf numFmtId="41" fontId="27" fillId="0" borderId="32" xfId="0" applyNumberFormat="1" applyFont="1" applyFill="1" applyBorder="1" applyAlignment="1">
      <alignment vertical="center"/>
    </xf>
    <xf numFmtId="41" fontId="27" fillId="0" borderId="21" xfId="0" applyNumberFormat="1" applyFont="1" applyFill="1" applyBorder="1" applyAlignment="1">
      <alignment vertical="center"/>
    </xf>
    <xf numFmtId="41" fontId="28" fillId="0" borderId="32" xfId="2" applyFont="1" applyBorder="1" applyAlignment="1">
      <alignment horizontal="center" vertical="center"/>
    </xf>
    <xf numFmtId="41" fontId="29" fillId="0" borderId="45" xfId="2" applyFont="1" applyBorder="1" applyAlignment="1">
      <alignment horizontal="center" vertical="center"/>
    </xf>
    <xf numFmtId="41" fontId="30" fillId="0" borderId="23" xfId="2" applyFont="1" applyBorder="1" applyAlignment="1">
      <alignment horizontal="center" vertical="center"/>
    </xf>
    <xf numFmtId="41" fontId="30" fillId="0" borderId="13" xfId="2" applyFont="1" applyBorder="1" applyAlignment="1">
      <alignment horizontal="center" vertical="center"/>
    </xf>
    <xf numFmtId="41" fontId="31" fillId="0" borderId="10" xfId="2" applyFont="1" applyBorder="1" applyAlignment="1">
      <alignment horizontal="center" vertical="center"/>
    </xf>
    <xf numFmtId="41" fontId="30" fillId="0" borderId="32" xfId="2" applyFont="1" applyBorder="1" applyAlignment="1">
      <alignment horizontal="center" vertical="center"/>
    </xf>
    <xf numFmtId="41" fontId="31" fillId="0" borderId="45" xfId="2" applyFont="1" applyBorder="1" applyAlignment="1">
      <alignment horizontal="center" vertical="center"/>
    </xf>
    <xf numFmtId="41" fontId="30" fillId="0" borderId="45" xfId="2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41" fontId="29" fillId="0" borderId="14" xfId="2" applyFont="1" applyBorder="1" applyAlignment="1">
      <alignment horizontal="center" vertical="center"/>
    </xf>
    <xf numFmtId="10" fontId="10" fillId="0" borderId="12" xfId="1" applyNumberFormat="1" applyFont="1" applyFill="1" applyBorder="1" applyAlignment="1">
      <alignment horizontal="center" vertical="center"/>
    </xf>
    <xf numFmtId="3" fontId="32" fillId="0" borderId="8" xfId="0" applyNumberFormat="1" applyFont="1" applyFill="1" applyBorder="1" applyAlignment="1">
      <alignment horizontal="center" vertical="center"/>
    </xf>
    <xf numFmtId="3" fontId="51" fillId="0" borderId="8" xfId="0" applyNumberFormat="1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/>
    </xf>
    <xf numFmtId="3" fontId="8" fillId="5" borderId="8" xfId="0" applyNumberFormat="1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2" borderId="51" xfId="0" applyFont="1" applyFill="1" applyBorder="1" applyAlignment="1">
      <alignment horizontal="center" vertical="center"/>
    </xf>
    <xf numFmtId="0" fontId="24" fillId="2" borderId="37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</cellXfs>
  <cellStyles count="75">
    <cellStyle name="20% - 강조색1 2" xfId="30"/>
    <cellStyle name="20% - 강조색2 2" xfId="31"/>
    <cellStyle name="20% - 강조색3 2" xfId="32"/>
    <cellStyle name="20% - 강조색4 2" xfId="33"/>
    <cellStyle name="20% - 강조색5 2" xfId="34"/>
    <cellStyle name="20% - 강조색6 2" xfId="35"/>
    <cellStyle name="40% - 강조색1 2" xfId="36"/>
    <cellStyle name="40% - 강조색2 2" xfId="37"/>
    <cellStyle name="40% - 강조색3 2" xfId="38"/>
    <cellStyle name="40% - 강조색4 2" xfId="39"/>
    <cellStyle name="40% - 강조색5 2" xfId="40"/>
    <cellStyle name="40% - 강조색6 2" xfId="41"/>
    <cellStyle name="60% - 강조색1 2" xfId="42"/>
    <cellStyle name="60% - 강조색2 2" xfId="43"/>
    <cellStyle name="60% - 강조색3 2" xfId="44"/>
    <cellStyle name="60% - 강조색4 2" xfId="45"/>
    <cellStyle name="60% - 강조색5 2" xfId="46"/>
    <cellStyle name="60% - 강조색6 2" xfId="47"/>
    <cellStyle name="AeE­ [0]_PERSONAL" xfId="10"/>
    <cellStyle name="AeE­_PERSONAL" xfId="11"/>
    <cellStyle name="ALIGNMENT" xfId="12"/>
    <cellStyle name="C￥AØ_PERSONAL" xfId="13"/>
    <cellStyle name="category" xfId="14"/>
    <cellStyle name="Comma [0]_ SG&amp;A Bridge " xfId="15"/>
    <cellStyle name="Comma_ SG&amp;A Bridge " xfId="16"/>
    <cellStyle name="Currency [0]_ SG&amp;A Bridge " xfId="17"/>
    <cellStyle name="Currency_ SG&amp;A Bridge " xfId="18"/>
    <cellStyle name="Grey" xfId="19"/>
    <cellStyle name="HEADER" xfId="20"/>
    <cellStyle name="Header1" xfId="21"/>
    <cellStyle name="Header2" xfId="22"/>
    <cellStyle name="Input [yellow]" xfId="23"/>
    <cellStyle name="Model" xfId="24"/>
    <cellStyle name="Normal - Style1" xfId="25"/>
    <cellStyle name="Normal_ SG&amp;A Bridge " xfId="26"/>
    <cellStyle name="Percent [2]" xfId="27"/>
    <cellStyle name="subhead" xfId="28"/>
    <cellStyle name="강조색1 2" xfId="48"/>
    <cellStyle name="강조색2 2" xfId="49"/>
    <cellStyle name="강조색3 2" xfId="50"/>
    <cellStyle name="강조색4 2" xfId="51"/>
    <cellStyle name="강조색5 2" xfId="52"/>
    <cellStyle name="강조색6 2" xfId="53"/>
    <cellStyle name="경고문 2" xfId="54"/>
    <cellStyle name="계산 2" xfId="55"/>
    <cellStyle name="나쁨 2" xfId="56"/>
    <cellStyle name="메모 2" xfId="57"/>
    <cellStyle name="백분율" xfId="1" builtinId="5"/>
    <cellStyle name="백분율 2" xfId="58"/>
    <cellStyle name="보통 2" xfId="59"/>
    <cellStyle name="설명 텍스트 2" xfId="60"/>
    <cellStyle name="셀 확인 2" xfId="61"/>
    <cellStyle name="쉼표 [0]" xfId="2" builtinId="6"/>
    <cellStyle name="쉼표 [0] 2" xfId="63"/>
    <cellStyle name="쉼표 [0] 3" xfId="62"/>
    <cellStyle name="스타일 1" xfId="3"/>
    <cellStyle name="연결된 셀 2" xfId="64"/>
    <cellStyle name="요약 2" xfId="65"/>
    <cellStyle name="입력 2" xfId="66"/>
    <cellStyle name="제목 1 2" xfId="68"/>
    <cellStyle name="제목 2 2" xfId="69"/>
    <cellStyle name="제목 3 2" xfId="70"/>
    <cellStyle name="제목 4 2" xfId="71"/>
    <cellStyle name="제목 5" xfId="67"/>
    <cellStyle name="좋음 2" xfId="72"/>
    <cellStyle name="출력 2" xfId="73"/>
    <cellStyle name="콤마 [0]_ 대    형 " xfId="4"/>
    <cellStyle name="콤마[ ]" xfId="5"/>
    <cellStyle name="콤마[*]" xfId="6"/>
    <cellStyle name="콤마[.]" xfId="7"/>
    <cellStyle name="콤마[0]" xfId="8"/>
    <cellStyle name="콤마_ 대    형 " xfId="9"/>
    <cellStyle name="표준" xfId="0" builtinId="0"/>
    <cellStyle name="표준 2" xfId="74"/>
    <cellStyle name="표준 3" xfId="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C3E1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FF"/>
      <color rgb="FF0066FF"/>
      <color rgb="FF008000"/>
      <color rgb="FF0033CC"/>
      <color rgb="FF0099FF"/>
      <color rgb="FFFFFF99"/>
      <color rgb="FF660033"/>
      <color rgb="FFFF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838199</xdr:colOff>
      <xdr:row>0</xdr:row>
      <xdr:rowOff>19050</xdr:rowOff>
    </xdr:from>
    <xdr:to>
      <xdr:col>8</xdr:col>
      <xdr:colOff>142874</xdr:colOff>
      <xdr:row>1</xdr:row>
      <xdr:rowOff>66675</xdr:rowOff>
    </xdr:to>
    <xdr:sp macro="" textlink="">
      <xdr:nvSpPr>
        <xdr:cNvPr id="2" name="모서리가 둥근 직사각형 1"/>
        <xdr:cNvSpPr/>
      </xdr:nvSpPr>
      <xdr:spPr bwMode="auto">
        <a:xfrm>
          <a:off x="3905249" y="19050"/>
          <a:ext cx="3114675" cy="36195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altLang="ko-KR" sz="17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Y견명조" pitchFamily="18" charset="-127"/>
              <a:ea typeface="HY견명조" pitchFamily="18" charset="-127"/>
            </a:rPr>
            <a:t>2018</a:t>
          </a:r>
          <a:r>
            <a:rPr lang="ko-KR" altLang="en-US" sz="17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Y견명조" pitchFamily="18" charset="-127"/>
              <a:ea typeface="HY견명조" pitchFamily="18" charset="-127"/>
            </a:rPr>
            <a:t>년  </a:t>
          </a:r>
          <a:r>
            <a:rPr lang="en-US" altLang="ko-KR" sz="17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Y견명조" pitchFamily="18" charset="-127"/>
              <a:ea typeface="HY견명조" pitchFamily="18" charset="-127"/>
            </a:rPr>
            <a:t>6</a:t>
          </a:r>
          <a:r>
            <a:rPr lang="ko-KR" altLang="en-US" sz="17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Y견명조" pitchFamily="18" charset="-127"/>
              <a:ea typeface="HY견명조" pitchFamily="18" charset="-127"/>
            </a:rPr>
            <a:t>월  유수율 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00">
            <a:alpha val="89999"/>
          </a:srgbClr>
        </a:solidFill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00">
            <a:alpha val="89999"/>
          </a:srgbClr>
        </a:solidFill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topLeftCell="A3" zoomScaleNormal="100" workbookViewId="0">
      <pane ySplit="540" activePane="bottomLeft"/>
      <selection activeCell="A3" sqref="A3"/>
      <selection pane="bottomLeft" activeCell="D31" sqref="D31"/>
    </sheetView>
  </sheetViews>
  <sheetFormatPr defaultRowHeight="12.75"/>
  <cols>
    <col min="1" max="1" width="4.6640625" style="1" customWidth="1"/>
    <col min="2" max="2" width="6.44140625" style="1" customWidth="1"/>
    <col min="3" max="3" width="13.5546875" style="1" customWidth="1"/>
    <col min="4" max="11" width="11.109375" style="1" customWidth="1"/>
    <col min="12" max="12" width="8.77734375" style="1" customWidth="1"/>
    <col min="13" max="16384" width="8.88671875" style="1"/>
  </cols>
  <sheetData>
    <row r="1" spans="1:13" s="4" customFormat="1" ht="24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3" ht="12.95" customHeight="1" thickBot="1">
      <c r="A2" s="5"/>
      <c r="B2" s="5"/>
      <c r="C2" s="9"/>
      <c r="D2" s="5"/>
      <c r="E2" s="5"/>
      <c r="F2" s="5"/>
      <c r="G2" s="5"/>
      <c r="H2" s="5"/>
      <c r="I2" s="5"/>
      <c r="J2" s="5"/>
      <c r="L2" s="6" t="s">
        <v>7</v>
      </c>
    </row>
    <row r="3" spans="1:13" ht="13.5" customHeight="1">
      <c r="A3" s="37" t="s">
        <v>8</v>
      </c>
      <c r="B3" s="38" t="s">
        <v>6</v>
      </c>
      <c r="C3" s="34" t="s">
        <v>1</v>
      </c>
      <c r="D3" s="35" t="s">
        <v>9</v>
      </c>
      <c r="E3" s="35" t="s">
        <v>10</v>
      </c>
      <c r="F3" s="35" t="s">
        <v>11</v>
      </c>
      <c r="G3" s="36" t="s">
        <v>12</v>
      </c>
      <c r="H3" s="35" t="s">
        <v>13</v>
      </c>
      <c r="I3" s="35" t="s">
        <v>4</v>
      </c>
      <c r="J3" s="35" t="s">
        <v>5</v>
      </c>
      <c r="K3" s="36" t="s">
        <v>14</v>
      </c>
      <c r="L3" s="53"/>
      <c r="M3" s="5"/>
    </row>
    <row r="4" spans="1:13" ht="11.25" customHeight="1">
      <c r="A4" s="80" t="s">
        <v>27</v>
      </c>
      <c r="B4" s="81"/>
      <c r="C4" s="16">
        <v>0.95599999999999996</v>
      </c>
      <c r="D4" s="17">
        <v>0.90980000000000005</v>
      </c>
      <c r="E4" s="17">
        <v>0.97109999999999996</v>
      </c>
      <c r="F4" s="17">
        <v>0.97419999999999995</v>
      </c>
      <c r="G4" s="17">
        <v>0.95120000000000005</v>
      </c>
      <c r="H4" s="17">
        <v>0.94430000000000003</v>
      </c>
      <c r="I4" s="17">
        <v>0.94840000000000002</v>
      </c>
      <c r="J4" s="17">
        <v>0.97619999999999996</v>
      </c>
      <c r="K4" s="17">
        <v>0.97760000000000002</v>
      </c>
      <c r="L4" s="54"/>
      <c r="M4" s="12"/>
    </row>
    <row r="5" spans="1:13" ht="12" customHeight="1">
      <c r="A5" s="75" t="s">
        <v>1</v>
      </c>
      <c r="B5" s="39" t="s">
        <v>0</v>
      </c>
      <c r="C5" s="29">
        <f t="shared" ref="C5:K5" si="0">C7/C6</f>
        <v>0.94956419522083324</v>
      </c>
      <c r="D5" s="29">
        <f t="shared" si="0"/>
        <v>0.88830815345559433</v>
      </c>
      <c r="E5" s="29">
        <f t="shared" si="0"/>
        <v>0.98583601111755392</v>
      </c>
      <c r="F5" s="29">
        <f t="shared" si="0"/>
        <v>0.96429541918505612</v>
      </c>
      <c r="G5" s="29">
        <f t="shared" si="0"/>
        <v>0.96434210578932922</v>
      </c>
      <c r="H5" s="29">
        <f t="shared" si="0"/>
        <v>0.94163413606385771</v>
      </c>
      <c r="I5" s="29">
        <f t="shared" si="0"/>
        <v>0.9245717483498479</v>
      </c>
      <c r="J5" s="29">
        <f t="shared" si="0"/>
        <v>0.95705855790971484</v>
      </c>
      <c r="K5" s="29">
        <f t="shared" si="0"/>
        <v>0.99132146810175836</v>
      </c>
      <c r="L5" s="55"/>
      <c r="M5" s="5"/>
    </row>
    <row r="6" spans="1:13" ht="12" customHeight="1">
      <c r="A6" s="75"/>
      <c r="B6" s="40" t="s">
        <v>2</v>
      </c>
      <c r="C6" s="30">
        <f>SUM(D6:K6)</f>
        <v>472910142</v>
      </c>
      <c r="D6" s="31">
        <f>SUM(D8,D11,D14,D17,D20,D23,D26,D29,D32,D35,D38,D41)</f>
        <v>60495859</v>
      </c>
      <c r="E6" s="31">
        <f t="shared" ref="E6:K7" si="1">SUM(E8,E11,E14,E17,E20,E23,E26,E29,E32,E35,E38,E41)</f>
        <v>50576953</v>
      </c>
      <c r="F6" s="31">
        <f t="shared" si="1"/>
        <v>75294812</v>
      </c>
      <c r="G6" s="31">
        <f t="shared" si="1"/>
        <v>47012908</v>
      </c>
      <c r="H6" s="31">
        <f t="shared" si="1"/>
        <v>62389970</v>
      </c>
      <c r="I6" s="31">
        <f t="shared" si="1"/>
        <v>73166735</v>
      </c>
      <c r="J6" s="31">
        <f t="shared" si="1"/>
        <v>56941206</v>
      </c>
      <c r="K6" s="31">
        <f t="shared" si="1"/>
        <v>47031699</v>
      </c>
      <c r="L6" s="56"/>
      <c r="M6" s="5"/>
    </row>
    <row r="7" spans="1:13" ht="12" customHeight="1" thickBot="1">
      <c r="A7" s="82"/>
      <c r="B7" s="41" t="s">
        <v>3</v>
      </c>
      <c r="C7" s="32">
        <f>SUM(D7:K7)</f>
        <v>449058538.39999998</v>
      </c>
      <c r="D7" s="33">
        <f>SUM(D9,D12,D15,D18,D21,D24,D27,D30,D33,D36,D39,D42)</f>
        <v>53738964.799999997</v>
      </c>
      <c r="E7" s="33">
        <f t="shared" si="1"/>
        <v>49860581.600000001</v>
      </c>
      <c r="F7" s="33">
        <f t="shared" si="1"/>
        <v>72606442.299999997</v>
      </c>
      <c r="G7" s="33">
        <f t="shared" si="1"/>
        <v>45336526.700000003</v>
      </c>
      <c r="H7" s="33">
        <f t="shared" si="1"/>
        <v>58748525.5</v>
      </c>
      <c r="I7" s="33">
        <f t="shared" si="1"/>
        <v>67647896.100000009</v>
      </c>
      <c r="J7" s="33">
        <f t="shared" si="1"/>
        <v>54496068.5</v>
      </c>
      <c r="K7" s="33">
        <f t="shared" si="1"/>
        <v>46623532.899999999</v>
      </c>
      <c r="L7" s="57"/>
      <c r="M7" s="5"/>
    </row>
    <row r="8" spans="1:13" ht="12" customHeight="1" thickTop="1">
      <c r="A8" s="83" t="s">
        <v>15</v>
      </c>
      <c r="B8" s="42" t="s">
        <v>2</v>
      </c>
      <c r="C8" s="22">
        <f>IF(D8="","",SUM(D8:K8))</f>
        <v>96538398</v>
      </c>
      <c r="D8" s="23">
        <v>12373103</v>
      </c>
      <c r="E8" s="24">
        <v>10279775</v>
      </c>
      <c r="F8" s="24">
        <v>15338440</v>
      </c>
      <c r="G8" s="24">
        <v>9417772</v>
      </c>
      <c r="H8" s="25">
        <v>12739204</v>
      </c>
      <c r="I8" s="24">
        <v>15053077</v>
      </c>
      <c r="J8" s="25">
        <v>11761329</v>
      </c>
      <c r="K8" s="26">
        <v>9575698</v>
      </c>
      <c r="L8" s="63"/>
      <c r="M8" s="5"/>
    </row>
    <row r="9" spans="1:13" ht="12" customHeight="1">
      <c r="A9" s="75"/>
      <c r="B9" s="43" t="s">
        <v>3</v>
      </c>
      <c r="C9" s="14">
        <f>IF(D9="","",SUM(D9:K9))</f>
        <v>87471983.300000012</v>
      </c>
      <c r="D9" s="15">
        <v>10122385.1</v>
      </c>
      <c r="E9" s="15">
        <v>10171795.5</v>
      </c>
      <c r="F9" s="15">
        <f>13944942.8-2395443+2593735</f>
        <v>14143234.800000001</v>
      </c>
      <c r="G9" s="10">
        <v>8853189.8000000007</v>
      </c>
      <c r="H9" s="10">
        <f>11583528-330</f>
        <v>11583198</v>
      </c>
      <c r="I9" s="15">
        <f>13496335.9-45190-255301+2506</f>
        <v>13198350.9</v>
      </c>
      <c r="J9" s="10">
        <v>10409113.699999999</v>
      </c>
      <c r="K9" s="11">
        <v>8990715.5</v>
      </c>
      <c r="L9" s="61" t="s">
        <v>28</v>
      </c>
      <c r="M9" s="5"/>
    </row>
    <row r="10" spans="1:13" ht="12" customHeight="1">
      <c r="A10" s="75"/>
      <c r="B10" s="45" t="s">
        <v>0</v>
      </c>
      <c r="C10" s="28">
        <f>IF(C9="","",C9/C8)</f>
        <v>0.90608488551881716</v>
      </c>
      <c r="D10" s="52">
        <f t="shared" ref="D10:K10" si="2">IF(D8="","",D9/D8)</f>
        <v>0.81809592145155496</v>
      </c>
      <c r="E10" s="52">
        <f t="shared" si="2"/>
        <v>0.98949592768324213</v>
      </c>
      <c r="F10" s="52">
        <f t="shared" si="2"/>
        <v>0.92207778626770398</v>
      </c>
      <c r="G10" s="52">
        <f t="shared" si="2"/>
        <v>0.94005140493951234</v>
      </c>
      <c r="H10" s="52">
        <f t="shared" si="2"/>
        <v>0.9092560257297081</v>
      </c>
      <c r="I10" s="52">
        <f t="shared" si="2"/>
        <v>0.87678757638720639</v>
      </c>
      <c r="J10" s="52">
        <f t="shared" si="2"/>
        <v>0.88502869871253487</v>
      </c>
      <c r="K10" s="52">
        <f t="shared" si="2"/>
        <v>0.93890967530513181</v>
      </c>
      <c r="L10" s="59"/>
      <c r="M10" s="5"/>
    </row>
    <row r="11" spans="1:13" ht="12" customHeight="1">
      <c r="A11" s="74" t="s">
        <v>16</v>
      </c>
      <c r="B11" s="46" t="s">
        <v>2</v>
      </c>
      <c r="C11" s="47">
        <f>IF(D11="","",SUM(D11:K11))</f>
        <v>88730389</v>
      </c>
      <c r="D11" s="14">
        <v>11452696</v>
      </c>
      <c r="E11" s="15">
        <v>9541109</v>
      </c>
      <c r="F11" s="15">
        <v>14156956</v>
      </c>
      <c r="G11" s="15">
        <v>8761195</v>
      </c>
      <c r="H11" s="10">
        <v>11696946</v>
      </c>
      <c r="I11" s="15">
        <v>13737702</v>
      </c>
      <c r="J11" s="10">
        <v>10628086</v>
      </c>
      <c r="K11" s="11">
        <v>8755699</v>
      </c>
      <c r="L11" s="60"/>
      <c r="M11" s="5"/>
    </row>
    <row r="12" spans="1:13" ht="12" customHeight="1">
      <c r="A12" s="75"/>
      <c r="B12" s="43" t="s">
        <v>3</v>
      </c>
      <c r="C12" s="14">
        <f>IF(D12="","",SUM(D12:K12))</f>
        <v>87599328.699999988</v>
      </c>
      <c r="D12" s="15">
        <v>10927559.800000001</v>
      </c>
      <c r="E12" s="15">
        <v>8981906.6999999993</v>
      </c>
      <c r="F12" s="15">
        <f>14567896.8-2604822+2395443</f>
        <v>14358517.800000001</v>
      </c>
      <c r="G12" s="10">
        <v>8811968.3000000007</v>
      </c>
      <c r="H12" s="10">
        <f>11498747.4-103169</f>
        <v>11395578.4</v>
      </c>
      <c r="I12" s="15">
        <f>13540236.7-242181+2186</f>
        <v>13300241.699999999</v>
      </c>
      <c r="J12" s="10">
        <v>10914380.5</v>
      </c>
      <c r="K12" s="11">
        <v>8909175.5</v>
      </c>
      <c r="L12" s="61" t="s">
        <v>29</v>
      </c>
      <c r="M12" s="5"/>
    </row>
    <row r="13" spans="1:13" ht="12" customHeight="1">
      <c r="A13" s="76"/>
      <c r="B13" s="51" t="s">
        <v>0</v>
      </c>
      <c r="C13" s="52">
        <f>IF(C12="","",C12/C11)</f>
        <v>0.98725284186458362</v>
      </c>
      <c r="D13" s="52">
        <f t="shared" ref="D13:K13" si="3">IF(D11="","",D12/D11)</f>
        <v>0.95414737281073392</v>
      </c>
      <c r="E13" s="52">
        <f t="shared" si="3"/>
        <v>0.9413902199419375</v>
      </c>
      <c r="F13" s="52">
        <f t="shared" si="3"/>
        <v>1.0142376510882707</v>
      </c>
      <c r="G13" s="52">
        <f t="shared" si="3"/>
        <v>1.0057952482509522</v>
      </c>
      <c r="H13" s="52">
        <f t="shared" si="3"/>
        <v>0.9742353602384759</v>
      </c>
      <c r="I13" s="52">
        <f t="shared" si="3"/>
        <v>0.96815622438163229</v>
      </c>
      <c r="J13" s="52">
        <f t="shared" si="3"/>
        <v>1.0269375407763919</v>
      </c>
      <c r="K13" s="52">
        <f t="shared" si="3"/>
        <v>1.0175287547002243</v>
      </c>
      <c r="L13" s="62"/>
      <c r="M13" s="5"/>
    </row>
    <row r="14" spans="1:13" ht="12" customHeight="1">
      <c r="A14" s="75" t="s">
        <v>17</v>
      </c>
      <c r="B14" s="40" t="s">
        <v>2</v>
      </c>
      <c r="C14" s="21">
        <f>IF(D14="","",SUM(D14:K14))</f>
        <v>96580364</v>
      </c>
      <c r="D14" s="15">
        <v>12371073</v>
      </c>
      <c r="E14" s="15">
        <v>10340035</v>
      </c>
      <c r="F14" s="70">
        <v>15359097</v>
      </c>
      <c r="G14" s="70">
        <v>9641060</v>
      </c>
      <c r="H14" s="15">
        <v>12675876</v>
      </c>
      <c r="I14" s="15">
        <v>14912269</v>
      </c>
      <c r="J14" s="10">
        <v>11671414</v>
      </c>
      <c r="K14" s="11">
        <v>9609540</v>
      </c>
      <c r="L14" s="60"/>
      <c r="M14" s="5"/>
    </row>
    <row r="15" spans="1:13" ht="12" customHeight="1">
      <c r="A15" s="75"/>
      <c r="B15" s="43" t="s">
        <v>3</v>
      </c>
      <c r="C15" s="14">
        <f>IF(D15="","",SUM(D15:K15))</f>
        <v>87884323.799999997</v>
      </c>
      <c r="D15" s="15">
        <v>10320693.6</v>
      </c>
      <c r="E15" s="15">
        <v>10243788.5</v>
      </c>
      <c r="F15" s="15">
        <f>13945503-2577778+2604822</f>
        <v>13972547</v>
      </c>
      <c r="G15" s="10">
        <v>8953635.1999999993</v>
      </c>
      <c r="H15" s="15">
        <f>11604667.3-102322</f>
        <v>11502345.300000001</v>
      </c>
      <c r="I15" s="15">
        <f>13414151.3-240307+1535</f>
        <v>13175379.300000001</v>
      </c>
      <c r="J15" s="10">
        <v>10485183</v>
      </c>
      <c r="K15" s="11">
        <v>9230751.9000000004</v>
      </c>
      <c r="L15" s="61" t="s">
        <v>30</v>
      </c>
      <c r="M15" s="5"/>
    </row>
    <row r="16" spans="1:13" ht="12" customHeight="1">
      <c r="A16" s="75"/>
      <c r="B16" s="45" t="s">
        <v>0</v>
      </c>
      <c r="C16" s="20">
        <f>IF(C15="","",C15/C14)</f>
        <v>0.90996057749378534</v>
      </c>
      <c r="D16" s="20">
        <f t="shared" ref="D16:K16" si="4">IF(D14="","",D15/D14)</f>
        <v>0.83426018098834265</v>
      </c>
      <c r="E16" s="20">
        <f t="shared" si="4"/>
        <v>0.99069185936024395</v>
      </c>
      <c r="F16" s="20">
        <f t="shared" si="4"/>
        <v>0.9097245104969387</v>
      </c>
      <c r="G16" s="20">
        <f t="shared" si="4"/>
        <v>0.92869821368189798</v>
      </c>
      <c r="H16" s="20">
        <f t="shared" si="4"/>
        <v>0.90742014989733255</v>
      </c>
      <c r="I16" s="20">
        <f t="shared" si="4"/>
        <v>0.8835261287199152</v>
      </c>
      <c r="J16" s="20">
        <f t="shared" si="4"/>
        <v>0.89836441411469081</v>
      </c>
      <c r="K16" s="20">
        <f t="shared" si="4"/>
        <v>0.96058207781017613</v>
      </c>
      <c r="L16" s="64"/>
      <c r="M16" s="5"/>
    </row>
    <row r="17" spans="1:13" ht="12" customHeight="1">
      <c r="A17" s="74" t="s">
        <v>18</v>
      </c>
      <c r="B17" s="46" t="s">
        <v>2</v>
      </c>
      <c r="C17" s="47">
        <f>IF(D17="","",SUM(D17:K17))</f>
        <v>93479239</v>
      </c>
      <c r="D17" s="48">
        <v>11924208</v>
      </c>
      <c r="E17" s="48">
        <v>9992671</v>
      </c>
      <c r="F17" s="48">
        <f>12348605+2577778</f>
        <v>14926383</v>
      </c>
      <c r="G17" s="48">
        <v>9319545</v>
      </c>
      <c r="H17" s="48">
        <v>12324448</v>
      </c>
      <c r="I17" s="48">
        <v>14411940</v>
      </c>
      <c r="J17" s="48">
        <v>11261766</v>
      </c>
      <c r="K17" s="48">
        <v>9318278</v>
      </c>
      <c r="L17" s="60"/>
      <c r="M17" s="5"/>
    </row>
    <row r="18" spans="1:13" ht="12" customHeight="1">
      <c r="A18" s="75"/>
      <c r="B18" s="43" t="s">
        <v>3</v>
      </c>
      <c r="C18" s="14">
        <f>IF(D18="","",SUM(D18:K18))</f>
        <v>91854858.5</v>
      </c>
      <c r="D18" s="14">
        <v>11383293.800000001</v>
      </c>
      <c r="E18" s="14">
        <v>9368899</v>
      </c>
      <c r="F18" s="14">
        <f>15247258.2-2703909+2577778</f>
        <v>15121127.199999999</v>
      </c>
      <c r="G18" s="14">
        <v>9173982.4000000004</v>
      </c>
      <c r="H18" s="14">
        <f>11970779-90850</f>
        <v>11879929</v>
      </c>
      <c r="I18" s="14">
        <f>14213640.6-47941-213869+1456</f>
        <v>13953286.6</v>
      </c>
      <c r="J18" s="14">
        <v>11514887.1</v>
      </c>
      <c r="K18" s="14">
        <v>9459453.4000000004</v>
      </c>
      <c r="L18" s="61" t="s">
        <v>31</v>
      </c>
      <c r="M18" s="5"/>
    </row>
    <row r="19" spans="1:13" ht="12" customHeight="1">
      <c r="A19" s="76"/>
      <c r="B19" s="51" t="s">
        <v>0</v>
      </c>
      <c r="C19" s="52">
        <f>IF(C18="","",C18/C17)</f>
        <v>0.98262308810622645</v>
      </c>
      <c r="D19" s="52">
        <f t="shared" ref="D19:K19" si="5">IF(D17="","",D18/D17)</f>
        <v>0.95463730589067219</v>
      </c>
      <c r="E19" s="52">
        <f t="shared" si="5"/>
        <v>0.93757705022010629</v>
      </c>
      <c r="F19" s="52">
        <f t="shared" si="5"/>
        <v>1.0130469786283789</v>
      </c>
      <c r="G19" s="52">
        <f t="shared" si="5"/>
        <v>0.98438093276012939</v>
      </c>
      <c r="H19" s="52">
        <f t="shared" si="5"/>
        <v>0.96393193431462409</v>
      </c>
      <c r="I19" s="52">
        <f t="shared" si="5"/>
        <v>0.96817545729443777</v>
      </c>
      <c r="J19" s="52">
        <f t="shared" si="5"/>
        <v>1.0224761462811427</v>
      </c>
      <c r="K19" s="52">
        <f t="shared" si="5"/>
        <v>1.0151503743502823</v>
      </c>
      <c r="L19" s="62"/>
      <c r="M19" s="5"/>
    </row>
    <row r="20" spans="1:13" ht="12" customHeight="1">
      <c r="A20" s="75" t="s">
        <v>19</v>
      </c>
      <c r="B20" s="40" t="s">
        <v>2</v>
      </c>
      <c r="C20" s="21">
        <f>IF(D20="","",SUM(D20:K20))</f>
        <v>97581752</v>
      </c>
      <c r="D20" s="15">
        <v>12374779</v>
      </c>
      <c r="E20" s="15">
        <v>10423363</v>
      </c>
      <c r="F20" s="15">
        <v>15513936</v>
      </c>
      <c r="G20" s="15">
        <v>9873336</v>
      </c>
      <c r="H20" s="15">
        <v>12953496</v>
      </c>
      <c r="I20" s="15">
        <v>15051747</v>
      </c>
      <c r="J20" s="15">
        <v>11618611</v>
      </c>
      <c r="K20" s="72">
        <v>9772484</v>
      </c>
      <c r="L20" s="60"/>
      <c r="M20" s="5"/>
    </row>
    <row r="21" spans="1:13" ht="12" customHeight="1">
      <c r="A21" s="75"/>
      <c r="B21" s="43" t="s">
        <v>3</v>
      </c>
      <c r="C21" s="14">
        <f>IF(D21="","",SUM(D21:K21))</f>
        <v>94248044.099999994</v>
      </c>
      <c r="D21" s="14">
        <v>10985032.5</v>
      </c>
      <c r="E21" s="14">
        <v>11094191.9</v>
      </c>
      <c r="F21" s="14">
        <f>15075089.5-2767983+2703909</f>
        <v>15011015.5</v>
      </c>
      <c r="G21" s="14">
        <v>9543751</v>
      </c>
      <c r="H21" s="14">
        <f>12472039.8-84565</f>
        <v>12387474.800000001</v>
      </c>
      <c r="I21" s="14">
        <f>14271880.6-52124-200675+1556</f>
        <v>14020637.6</v>
      </c>
      <c r="J21" s="14">
        <v>11172504.199999999</v>
      </c>
      <c r="K21" s="14">
        <v>10033436.6</v>
      </c>
      <c r="L21" s="61" t="s">
        <v>33</v>
      </c>
      <c r="M21" s="5"/>
    </row>
    <row r="22" spans="1:13" ht="12" customHeight="1">
      <c r="A22" s="75"/>
      <c r="B22" s="45" t="s">
        <v>0</v>
      </c>
      <c r="C22" s="20">
        <f>IF(C21="","",C21/C20)</f>
        <v>0.9658367693582709</v>
      </c>
      <c r="D22" s="20">
        <f t="shared" ref="D22:K22" si="6">IF(D20="","",D21/D20)</f>
        <v>0.88769524692117729</v>
      </c>
      <c r="E22" s="20">
        <f t="shared" si="6"/>
        <v>1.0643582018586517</v>
      </c>
      <c r="F22" s="20">
        <f t="shared" si="6"/>
        <v>0.96758266245264901</v>
      </c>
      <c r="G22" s="20">
        <f t="shared" si="6"/>
        <v>0.96661867883357766</v>
      </c>
      <c r="H22" s="20">
        <f t="shared" si="6"/>
        <v>0.95630359556987554</v>
      </c>
      <c r="I22" s="20">
        <f t="shared" si="6"/>
        <v>0.93149569946930411</v>
      </c>
      <c r="J22" s="20">
        <f t="shared" si="6"/>
        <v>0.96160411945971846</v>
      </c>
      <c r="K22" s="20">
        <f t="shared" si="6"/>
        <v>1.0267027912248308</v>
      </c>
      <c r="L22" s="64"/>
      <c r="M22" s="5"/>
    </row>
    <row r="23" spans="1:13" ht="12" customHeight="1">
      <c r="A23" s="74" t="s">
        <v>20</v>
      </c>
      <c r="B23" s="46" t="s">
        <v>2</v>
      </c>
      <c r="C23" s="47" t="str">
        <f>IF(D23="","",SUM(D23:K23))</f>
        <v/>
      </c>
      <c r="D23" s="27"/>
      <c r="E23" s="27"/>
      <c r="F23" s="27"/>
      <c r="G23" s="49"/>
      <c r="H23" s="27"/>
      <c r="I23" s="27"/>
      <c r="J23" s="49"/>
      <c r="K23" s="50"/>
      <c r="L23" s="60"/>
      <c r="M23" s="5"/>
    </row>
    <row r="24" spans="1:13" ht="12" customHeight="1">
      <c r="A24" s="75"/>
      <c r="B24" s="43" t="s">
        <v>3</v>
      </c>
      <c r="C24" s="14" t="str">
        <f>IF(D24="","",SUM(D24:K24))</f>
        <v/>
      </c>
      <c r="D24" s="15"/>
      <c r="E24" s="15"/>
      <c r="F24" s="15"/>
      <c r="G24" s="15"/>
      <c r="H24" s="15"/>
      <c r="I24" s="15"/>
      <c r="J24" s="15"/>
      <c r="K24" s="72"/>
      <c r="L24" s="61" t="s">
        <v>32</v>
      </c>
      <c r="M24" s="13"/>
    </row>
    <row r="25" spans="1:13" ht="12" customHeight="1">
      <c r="A25" s="76"/>
      <c r="B25" s="51" t="s">
        <v>0</v>
      </c>
      <c r="C25" s="52" t="str">
        <f>IF(C24="","",C24/C23)</f>
        <v/>
      </c>
      <c r="D25" s="52" t="str">
        <f t="shared" ref="D25:K25" si="7">IF(D23="","",D24/D23)</f>
        <v/>
      </c>
      <c r="E25" s="52" t="str">
        <f t="shared" si="7"/>
        <v/>
      </c>
      <c r="F25" s="52" t="str">
        <f t="shared" si="7"/>
        <v/>
      </c>
      <c r="G25" s="52" t="str">
        <f t="shared" si="7"/>
        <v/>
      </c>
      <c r="H25" s="52" t="str">
        <f t="shared" si="7"/>
        <v/>
      </c>
      <c r="I25" s="52" t="str">
        <f t="shared" si="7"/>
        <v/>
      </c>
      <c r="J25" s="52" t="str">
        <f t="shared" si="7"/>
        <v/>
      </c>
      <c r="K25" s="52" t="str">
        <f t="shared" si="7"/>
        <v/>
      </c>
      <c r="L25" s="62"/>
      <c r="M25" s="5"/>
    </row>
    <row r="26" spans="1:13" ht="12" customHeight="1">
      <c r="A26" s="75" t="s">
        <v>21</v>
      </c>
      <c r="B26" s="40" t="s">
        <v>2</v>
      </c>
      <c r="C26" s="21" t="str">
        <f>IF(D26="","",SUM(D26:K26))</f>
        <v/>
      </c>
      <c r="D26" s="15"/>
      <c r="E26" s="15"/>
      <c r="F26" s="15"/>
      <c r="G26" s="73"/>
      <c r="H26" s="15"/>
      <c r="I26" s="15"/>
      <c r="J26" s="15"/>
      <c r="K26" s="72"/>
      <c r="L26" s="60"/>
      <c r="M26" s="5"/>
    </row>
    <row r="27" spans="1:13" ht="12" customHeight="1">
      <c r="A27" s="75"/>
      <c r="B27" s="43" t="s">
        <v>3</v>
      </c>
      <c r="C27" s="14" t="str">
        <f>IF(D27="","",SUM(D27:K27))</f>
        <v/>
      </c>
      <c r="D27" s="15"/>
      <c r="E27" s="15"/>
      <c r="F27" s="15"/>
      <c r="G27" s="15"/>
      <c r="H27" s="15"/>
      <c r="I27" s="15"/>
      <c r="J27" s="15"/>
      <c r="K27" s="15"/>
      <c r="L27" s="61"/>
      <c r="M27" s="13"/>
    </row>
    <row r="28" spans="1:13" ht="12" customHeight="1">
      <c r="A28" s="75"/>
      <c r="B28" s="45" t="s">
        <v>0</v>
      </c>
      <c r="C28" s="20" t="str">
        <f>IF(C27="","",C27/C26)</f>
        <v/>
      </c>
      <c r="D28" s="20" t="str">
        <f t="shared" ref="D28:K28" si="8">IF(D26="","",D27/D26)</f>
        <v/>
      </c>
      <c r="E28" s="20" t="str">
        <f t="shared" si="8"/>
        <v/>
      </c>
      <c r="F28" s="20" t="str">
        <f t="shared" si="8"/>
        <v/>
      </c>
      <c r="G28" s="20" t="str">
        <f t="shared" si="8"/>
        <v/>
      </c>
      <c r="H28" s="20" t="str">
        <f t="shared" si="8"/>
        <v/>
      </c>
      <c r="I28" s="20" t="str">
        <f t="shared" si="8"/>
        <v/>
      </c>
      <c r="J28" s="20" t="str">
        <f t="shared" si="8"/>
        <v/>
      </c>
      <c r="K28" s="20" t="str">
        <f t="shared" si="8"/>
        <v/>
      </c>
      <c r="L28" s="65"/>
      <c r="M28" s="5"/>
    </row>
    <row r="29" spans="1:13" ht="12" customHeight="1">
      <c r="A29" s="74" t="s">
        <v>22</v>
      </c>
      <c r="B29" s="46" t="s">
        <v>2</v>
      </c>
      <c r="C29" s="47" t="str">
        <f>IF(D29="","",SUM(D29:K29))</f>
        <v/>
      </c>
      <c r="D29" s="48"/>
      <c r="E29" s="48"/>
      <c r="F29" s="48"/>
      <c r="G29" s="48"/>
      <c r="H29" s="48"/>
      <c r="I29" s="48"/>
      <c r="J29" s="48"/>
      <c r="K29" s="48"/>
      <c r="L29" s="60"/>
      <c r="M29" s="5"/>
    </row>
    <row r="30" spans="1:13" ht="12" customHeight="1">
      <c r="A30" s="75"/>
      <c r="B30" s="43" t="s">
        <v>3</v>
      </c>
      <c r="C30" s="14" t="str">
        <f>IF(D30="","",SUM(D30:K30))</f>
        <v/>
      </c>
      <c r="D30" s="14"/>
      <c r="E30" s="14"/>
      <c r="F30" s="14"/>
      <c r="G30" s="14"/>
      <c r="H30" s="14"/>
      <c r="I30" s="14"/>
      <c r="J30" s="14"/>
      <c r="K30" s="14"/>
      <c r="L30" s="61"/>
      <c r="M30" s="5"/>
    </row>
    <row r="31" spans="1:13" ht="12" customHeight="1">
      <c r="A31" s="76"/>
      <c r="B31" s="51" t="s">
        <v>0</v>
      </c>
      <c r="C31" s="52" t="str">
        <f>IF(C30="","",C30/C29)</f>
        <v/>
      </c>
      <c r="D31" s="52" t="str">
        <f t="shared" ref="D31:K31" si="9">IF(D29="","",D30/D29)</f>
        <v/>
      </c>
      <c r="E31" s="52" t="str">
        <f t="shared" si="9"/>
        <v/>
      </c>
      <c r="F31" s="52" t="str">
        <f t="shared" si="9"/>
        <v/>
      </c>
      <c r="G31" s="52" t="str">
        <f t="shared" si="9"/>
        <v/>
      </c>
      <c r="H31" s="52" t="str">
        <f t="shared" si="9"/>
        <v/>
      </c>
      <c r="I31" s="52" t="str">
        <f t="shared" si="9"/>
        <v/>
      </c>
      <c r="J31" s="52" t="str">
        <f t="shared" si="9"/>
        <v/>
      </c>
      <c r="K31" s="52" t="str">
        <f t="shared" si="9"/>
        <v/>
      </c>
      <c r="L31" s="62"/>
      <c r="M31" s="5"/>
    </row>
    <row r="32" spans="1:13" ht="12" customHeight="1">
      <c r="A32" s="75" t="s">
        <v>23</v>
      </c>
      <c r="B32" s="40" t="s">
        <v>2</v>
      </c>
      <c r="C32" s="21" t="str">
        <f>IF(D32="","",SUM(D32:K32))</f>
        <v/>
      </c>
      <c r="D32" s="15"/>
      <c r="E32" s="15"/>
      <c r="F32" s="15"/>
      <c r="G32" s="10"/>
      <c r="H32" s="15"/>
      <c r="I32" s="15"/>
      <c r="J32" s="10"/>
      <c r="K32" s="11"/>
      <c r="L32" s="60"/>
      <c r="M32" s="5"/>
    </row>
    <row r="33" spans="1:13" ht="12" customHeight="1">
      <c r="A33" s="75"/>
      <c r="B33" s="43" t="s">
        <v>3</v>
      </c>
      <c r="C33" s="14" t="str">
        <f>IF(D33="","",SUM(D33:K33))</f>
        <v/>
      </c>
      <c r="D33" s="15"/>
      <c r="E33" s="15"/>
      <c r="F33" s="15"/>
      <c r="G33" s="10"/>
      <c r="H33" s="71"/>
      <c r="I33" s="15"/>
      <c r="J33" s="10"/>
      <c r="K33" s="11"/>
      <c r="L33" s="61"/>
      <c r="M33" s="5"/>
    </row>
    <row r="34" spans="1:13" ht="12" customHeight="1">
      <c r="A34" s="75"/>
      <c r="B34" s="45" t="s">
        <v>0</v>
      </c>
      <c r="C34" s="20" t="str">
        <f>IF(C33="","",C33/C32)</f>
        <v/>
      </c>
      <c r="D34" s="20" t="str">
        <f t="shared" ref="D34:K34" si="10">IF(D32="","",D33/D32)</f>
        <v/>
      </c>
      <c r="E34" s="20" t="str">
        <f t="shared" si="10"/>
        <v/>
      </c>
      <c r="F34" s="20" t="str">
        <f t="shared" si="10"/>
        <v/>
      </c>
      <c r="G34" s="20" t="str">
        <f t="shared" si="10"/>
        <v/>
      </c>
      <c r="H34" s="20" t="str">
        <f t="shared" si="10"/>
        <v/>
      </c>
      <c r="I34" s="20" t="str">
        <f t="shared" si="10"/>
        <v/>
      </c>
      <c r="J34" s="20" t="str">
        <f t="shared" si="10"/>
        <v/>
      </c>
      <c r="K34" s="20" t="str">
        <f t="shared" si="10"/>
        <v/>
      </c>
      <c r="L34" s="64"/>
      <c r="M34" s="5"/>
    </row>
    <row r="35" spans="1:13" s="67" customFormat="1" ht="12" customHeight="1">
      <c r="A35" s="74" t="s">
        <v>24</v>
      </c>
      <c r="B35" s="46" t="s">
        <v>2</v>
      </c>
      <c r="C35" s="47" t="str">
        <f>IF(D35="","",SUM(D35:K35))</f>
        <v/>
      </c>
      <c r="D35" s="27"/>
      <c r="E35" s="27"/>
      <c r="F35" s="27"/>
      <c r="G35" s="49"/>
      <c r="H35" s="27"/>
      <c r="I35" s="27"/>
      <c r="J35" s="49"/>
      <c r="K35" s="50"/>
      <c r="L35" s="60"/>
      <c r="M35" s="66"/>
    </row>
    <row r="36" spans="1:13" s="67" customFormat="1" ht="12" customHeight="1">
      <c r="A36" s="75"/>
      <c r="B36" s="43" t="s">
        <v>3</v>
      </c>
      <c r="C36" s="14" t="str">
        <f>IF(D36="","",SUM(D36:K36))</f>
        <v/>
      </c>
      <c r="D36" s="15"/>
      <c r="E36" s="15"/>
      <c r="F36" s="15"/>
      <c r="G36" s="10"/>
      <c r="H36" s="15"/>
      <c r="I36" s="15"/>
      <c r="J36" s="10"/>
      <c r="K36" s="11"/>
      <c r="L36" s="61"/>
      <c r="M36" s="66"/>
    </row>
    <row r="37" spans="1:13" s="67" customFormat="1" ht="12" customHeight="1">
      <c r="A37" s="76"/>
      <c r="B37" s="51" t="s">
        <v>0</v>
      </c>
      <c r="C37" s="52" t="str">
        <f>IF(C36="","",C36/C35)</f>
        <v/>
      </c>
      <c r="D37" s="52" t="str">
        <f t="shared" ref="D37:K37" si="11">IF(D35="","",D36/D35)</f>
        <v/>
      </c>
      <c r="E37" s="52" t="str">
        <f t="shared" si="11"/>
        <v/>
      </c>
      <c r="F37" s="52" t="str">
        <f t="shared" si="11"/>
        <v/>
      </c>
      <c r="G37" s="52" t="str">
        <f t="shared" si="11"/>
        <v/>
      </c>
      <c r="H37" s="52" t="str">
        <f t="shared" si="11"/>
        <v/>
      </c>
      <c r="I37" s="52" t="str">
        <f t="shared" si="11"/>
        <v/>
      </c>
      <c r="J37" s="52" t="str">
        <f t="shared" si="11"/>
        <v/>
      </c>
      <c r="K37" s="52" t="str">
        <f t="shared" si="11"/>
        <v/>
      </c>
      <c r="L37" s="62"/>
      <c r="M37" s="66"/>
    </row>
    <row r="38" spans="1:13" ht="12" customHeight="1">
      <c r="A38" s="75" t="s">
        <v>25</v>
      </c>
      <c r="B38" s="40" t="s">
        <v>2</v>
      </c>
      <c r="C38" s="21" t="str">
        <f>IF(D38="","",SUM(D38:K38))</f>
        <v/>
      </c>
      <c r="D38" s="15"/>
      <c r="E38" s="15"/>
      <c r="F38" s="15"/>
      <c r="G38" s="10"/>
      <c r="H38" s="15"/>
      <c r="I38" s="15"/>
      <c r="J38" s="10"/>
      <c r="K38" s="11"/>
      <c r="L38" s="60"/>
      <c r="M38" s="5"/>
    </row>
    <row r="39" spans="1:13" ht="12" customHeight="1">
      <c r="A39" s="75"/>
      <c r="B39" s="43" t="s">
        <v>3</v>
      </c>
      <c r="C39" s="14" t="str">
        <f>IF(D39="","",SUM(D39:K39))</f>
        <v/>
      </c>
      <c r="D39" s="15"/>
      <c r="E39" s="15"/>
      <c r="F39" s="15"/>
      <c r="G39" s="10"/>
      <c r="H39" s="15"/>
      <c r="I39" s="15"/>
      <c r="J39" s="10"/>
      <c r="K39" s="11"/>
      <c r="L39" s="61"/>
      <c r="M39" s="5"/>
    </row>
    <row r="40" spans="1:13" ht="12" customHeight="1">
      <c r="A40" s="75"/>
      <c r="B40" s="45" t="s">
        <v>0</v>
      </c>
      <c r="C40" s="20" t="str">
        <f>IF(C39="","",C39/C38)</f>
        <v/>
      </c>
      <c r="D40" s="20" t="str">
        <f t="shared" ref="D40:K40" si="12">IF(D38="","",D39/D38)</f>
        <v/>
      </c>
      <c r="E40" s="20" t="str">
        <f t="shared" si="12"/>
        <v/>
      </c>
      <c r="F40" s="20" t="str">
        <f t="shared" si="12"/>
        <v/>
      </c>
      <c r="G40" s="20" t="str">
        <f t="shared" si="12"/>
        <v/>
      </c>
      <c r="H40" s="20" t="str">
        <f t="shared" si="12"/>
        <v/>
      </c>
      <c r="I40" s="20" t="str">
        <f t="shared" si="12"/>
        <v/>
      </c>
      <c r="J40" s="20" t="str">
        <f t="shared" si="12"/>
        <v/>
      </c>
      <c r="K40" s="20" t="str">
        <f t="shared" si="12"/>
        <v/>
      </c>
      <c r="L40" s="62"/>
      <c r="M40" s="5"/>
    </row>
    <row r="41" spans="1:13" ht="12" customHeight="1">
      <c r="A41" s="74" t="s">
        <v>26</v>
      </c>
      <c r="B41" s="46" t="s">
        <v>2</v>
      </c>
      <c r="C41" s="47" t="str">
        <f>IF(D41="","",SUM(D41:K41))</f>
        <v/>
      </c>
      <c r="D41" s="27"/>
      <c r="E41" s="27"/>
      <c r="F41" s="27"/>
      <c r="G41" s="49"/>
      <c r="H41" s="27"/>
      <c r="I41" s="27"/>
      <c r="J41" s="49"/>
      <c r="K41" s="50"/>
      <c r="L41" s="60"/>
      <c r="M41" s="5"/>
    </row>
    <row r="42" spans="1:13" ht="12" customHeight="1">
      <c r="A42" s="75"/>
      <c r="B42" s="43" t="s">
        <v>3</v>
      </c>
      <c r="C42" s="21" t="str">
        <f>IF(D42="","",SUM(D42:K42))</f>
        <v/>
      </c>
      <c r="D42" s="15"/>
      <c r="E42" s="15"/>
      <c r="F42" s="15"/>
      <c r="G42" s="10"/>
      <c r="H42" s="15"/>
      <c r="I42" s="15"/>
      <c r="J42" s="10"/>
      <c r="K42" s="11"/>
      <c r="L42" s="58"/>
      <c r="M42" s="5"/>
    </row>
    <row r="43" spans="1:13" ht="12" customHeight="1" thickBot="1">
      <c r="A43" s="77"/>
      <c r="B43" s="44" t="s">
        <v>0</v>
      </c>
      <c r="C43" s="69" t="str">
        <f>IF(C42="","",C42/C41)</f>
        <v/>
      </c>
      <c r="D43" s="69" t="str">
        <f t="shared" ref="D43:K43" si="13">IF(D41="","",D42/D41)</f>
        <v/>
      </c>
      <c r="E43" s="69" t="str">
        <f t="shared" si="13"/>
        <v/>
      </c>
      <c r="F43" s="69" t="str">
        <f t="shared" si="13"/>
        <v/>
      </c>
      <c r="G43" s="69" t="str">
        <f t="shared" si="13"/>
        <v/>
      </c>
      <c r="H43" s="69" t="str">
        <f t="shared" si="13"/>
        <v/>
      </c>
      <c r="I43" s="69" t="str">
        <f t="shared" si="13"/>
        <v/>
      </c>
      <c r="J43" s="69" t="str">
        <f t="shared" si="13"/>
        <v/>
      </c>
      <c r="K43" s="69" t="str">
        <f t="shared" si="13"/>
        <v/>
      </c>
      <c r="L43" s="68"/>
      <c r="M43" s="5"/>
    </row>
    <row r="44" spans="1:13">
      <c r="A44" s="3"/>
      <c r="B44" s="3"/>
      <c r="C44" s="3"/>
      <c r="D44" s="7"/>
      <c r="E44" s="7"/>
      <c r="F44" s="7"/>
      <c r="G44" s="7"/>
      <c r="H44" s="8"/>
      <c r="I44" s="8"/>
      <c r="J44" s="8"/>
      <c r="K44" s="8"/>
    </row>
    <row r="45" spans="1:13">
      <c r="A45" s="2"/>
      <c r="B45" s="2"/>
      <c r="C45" s="18"/>
      <c r="D45" s="18"/>
      <c r="E45" s="2"/>
      <c r="F45" s="2"/>
      <c r="G45" s="2"/>
    </row>
    <row r="46" spans="1:13">
      <c r="A46" s="2"/>
      <c r="B46" s="2"/>
      <c r="C46" s="18"/>
      <c r="D46" s="18"/>
      <c r="E46" s="2"/>
      <c r="F46" s="2"/>
      <c r="G46" s="2"/>
    </row>
    <row r="47" spans="1:13">
      <c r="A47" s="2"/>
      <c r="B47" s="2"/>
      <c r="C47" s="19"/>
      <c r="D47" s="19"/>
      <c r="E47" s="2"/>
      <c r="F47" s="2"/>
      <c r="G47" s="2"/>
    </row>
    <row r="48" spans="1:13">
      <c r="A48" s="2"/>
      <c r="B48" s="2"/>
      <c r="C48" s="2"/>
      <c r="D48" s="2"/>
      <c r="E48" s="2"/>
      <c r="F48" s="2"/>
      <c r="G48" s="2"/>
    </row>
    <row r="49" spans="1:7">
      <c r="A49" s="2"/>
      <c r="B49" s="2"/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  <row r="51" spans="1:7">
      <c r="A51" s="2"/>
      <c r="B51" s="2"/>
      <c r="C51" s="2"/>
      <c r="D51" s="2"/>
      <c r="E51" s="2"/>
      <c r="F51" s="2"/>
      <c r="G51" s="2"/>
    </row>
    <row r="52" spans="1:7">
      <c r="A52" s="2"/>
      <c r="B52" s="2"/>
      <c r="C52" s="2"/>
      <c r="D52" s="2"/>
      <c r="E52" s="2"/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/>
      <c r="B55" s="2"/>
      <c r="C55" s="2"/>
      <c r="D55" s="2"/>
      <c r="E55" s="2"/>
      <c r="F55" s="2"/>
      <c r="G55" s="2"/>
    </row>
    <row r="56" spans="1:7">
      <c r="A56" s="2"/>
      <c r="B56" s="2"/>
      <c r="C56" s="2"/>
      <c r="D56" s="2"/>
      <c r="E56" s="2"/>
      <c r="F56" s="2"/>
      <c r="G56" s="2"/>
    </row>
    <row r="57" spans="1:7">
      <c r="A57" s="2"/>
      <c r="B57" s="2"/>
      <c r="C57" s="2"/>
      <c r="D57" s="2"/>
      <c r="E57" s="2"/>
      <c r="F57" s="2"/>
      <c r="G57" s="2"/>
    </row>
    <row r="58" spans="1:7">
      <c r="A58" s="2"/>
      <c r="B58" s="2"/>
      <c r="C58" s="2"/>
      <c r="D58" s="2"/>
      <c r="E58" s="2"/>
      <c r="F58" s="2"/>
      <c r="G58" s="2"/>
    </row>
    <row r="59" spans="1:7">
      <c r="A59" s="2"/>
      <c r="B59" s="2"/>
      <c r="C59" s="2"/>
      <c r="D59" s="2"/>
      <c r="E59" s="2"/>
      <c r="F59" s="2"/>
      <c r="G59" s="2"/>
    </row>
    <row r="60" spans="1:7">
      <c r="A60" s="2"/>
      <c r="B60" s="2"/>
      <c r="C60" s="2"/>
      <c r="D60" s="2"/>
      <c r="E60" s="2"/>
      <c r="F60" s="2"/>
      <c r="G60" s="2"/>
    </row>
    <row r="61" spans="1:7">
      <c r="A61" s="2"/>
      <c r="B61" s="2"/>
      <c r="C61" s="2"/>
      <c r="D61" s="2"/>
      <c r="E61" s="2"/>
      <c r="F61" s="2"/>
      <c r="G61" s="2"/>
    </row>
    <row r="62" spans="1:7">
      <c r="A62" s="2"/>
      <c r="B62" s="2"/>
      <c r="C62" s="2"/>
      <c r="D62" s="2"/>
      <c r="E62" s="2"/>
      <c r="F62" s="2"/>
      <c r="G62" s="2"/>
    </row>
    <row r="63" spans="1:7">
      <c r="A63" s="2"/>
      <c r="B63" s="2"/>
      <c r="C63" s="2"/>
      <c r="D63" s="2"/>
      <c r="E63" s="2"/>
      <c r="F63" s="2"/>
      <c r="G63" s="2"/>
    </row>
    <row r="64" spans="1:7">
      <c r="A64" s="2"/>
      <c r="B64" s="2"/>
      <c r="C64" s="2"/>
      <c r="D64" s="2"/>
      <c r="E64" s="2"/>
      <c r="F64" s="2"/>
      <c r="G64" s="2"/>
    </row>
    <row r="65" spans="1:7">
      <c r="A65" s="2"/>
      <c r="B65" s="2"/>
      <c r="C65" s="2"/>
      <c r="D65" s="2"/>
      <c r="E65" s="2"/>
      <c r="F65" s="2"/>
      <c r="G65" s="2"/>
    </row>
    <row r="66" spans="1:7">
      <c r="A66" s="2"/>
      <c r="B66" s="2"/>
      <c r="C66" s="2"/>
      <c r="D66" s="2"/>
      <c r="E66" s="2"/>
      <c r="F66" s="2"/>
      <c r="G66" s="2"/>
    </row>
    <row r="67" spans="1:7">
      <c r="A67" s="2"/>
      <c r="B67" s="2"/>
      <c r="C67" s="2"/>
      <c r="D67" s="2"/>
      <c r="E67" s="2"/>
      <c r="F67" s="2"/>
      <c r="G67" s="2"/>
    </row>
    <row r="68" spans="1:7">
      <c r="A68" s="2"/>
      <c r="B68" s="2"/>
      <c r="C68" s="2"/>
      <c r="D68" s="2"/>
      <c r="E68" s="2"/>
      <c r="F68" s="2"/>
      <c r="G68" s="2"/>
    </row>
    <row r="69" spans="1:7">
      <c r="A69" s="2"/>
      <c r="B69" s="2"/>
      <c r="C69" s="2"/>
      <c r="D69" s="2"/>
      <c r="E69" s="2"/>
      <c r="F69" s="2"/>
      <c r="G69" s="2"/>
    </row>
    <row r="70" spans="1:7">
      <c r="A70" s="2"/>
      <c r="B70" s="2"/>
      <c r="C70" s="2"/>
      <c r="D70" s="2"/>
      <c r="E70" s="2"/>
      <c r="F70" s="2"/>
      <c r="G70" s="2"/>
    </row>
    <row r="71" spans="1:7">
      <c r="A71" s="2"/>
      <c r="B71" s="2"/>
      <c r="C71" s="2"/>
      <c r="D71" s="2"/>
      <c r="E71" s="2"/>
      <c r="F71" s="2"/>
      <c r="G71" s="2"/>
    </row>
    <row r="72" spans="1:7">
      <c r="A72" s="2"/>
      <c r="B72" s="2"/>
      <c r="C72" s="2"/>
      <c r="D72" s="2"/>
      <c r="E72" s="2"/>
      <c r="F72" s="2"/>
      <c r="G72" s="2"/>
    </row>
    <row r="73" spans="1:7">
      <c r="A73" s="2"/>
      <c r="B73" s="2"/>
      <c r="C73" s="2"/>
      <c r="D73" s="2"/>
      <c r="E73" s="2"/>
      <c r="F73" s="2"/>
      <c r="G73" s="2"/>
    </row>
    <row r="74" spans="1:7">
      <c r="A74" s="2"/>
      <c r="B74" s="2"/>
      <c r="C74" s="2"/>
      <c r="D74" s="2"/>
      <c r="E74" s="2"/>
      <c r="F74" s="2"/>
      <c r="G74" s="2"/>
    </row>
    <row r="75" spans="1:7">
      <c r="A75" s="2"/>
      <c r="B75" s="2"/>
      <c r="C75" s="2"/>
      <c r="D75" s="2"/>
      <c r="E75" s="2"/>
      <c r="F75" s="2"/>
      <c r="G75" s="2"/>
    </row>
    <row r="76" spans="1:7">
      <c r="A76" s="2"/>
      <c r="B76" s="2"/>
      <c r="C76" s="2"/>
      <c r="D76" s="2"/>
      <c r="E76" s="2"/>
      <c r="F76" s="2"/>
      <c r="G76" s="2"/>
    </row>
    <row r="77" spans="1:7">
      <c r="A77" s="2"/>
      <c r="B77" s="2"/>
      <c r="C77" s="2"/>
      <c r="D77" s="2"/>
      <c r="E77" s="2"/>
      <c r="F77" s="2"/>
      <c r="G77" s="2"/>
    </row>
    <row r="78" spans="1:7">
      <c r="A78" s="2"/>
      <c r="B78" s="2"/>
      <c r="C78" s="2"/>
      <c r="D78" s="2"/>
      <c r="E78" s="2"/>
      <c r="F78" s="2"/>
      <c r="G78" s="2"/>
    </row>
    <row r="79" spans="1:7">
      <c r="A79" s="2"/>
      <c r="B79" s="2"/>
      <c r="C79" s="2"/>
      <c r="D79" s="2"/>
      <c r="E79" s="2"/>
      <c r="F79" s="2"/>
      <c r="G79" s="2"/>
    </row>
    <row r="80" spans="1:7">
      <c r="A80" s="2"/>
      <c r="B80" s="2"/>
      <c r="C80" s="2"/>
      <c r="D80" s="2"/>
      <c r="E80" s="2"/>
      <c r="F80" s="2"/>
      <c r="G80" s="2"/>
    </row>
    <row r="81" spans="1:7">
      <c r="A81" s="2"/>
      <c r="B81" s="2"/>
      <c r="C81" s="2"/>
      <c r="D81" s="2"/>
      <c r="E81" s="2"/>
      <c r="F81" s="2"/>
      <c r="G81" s="2"/>
    </row>
    <row r="82" spans="1:7">
      <c r="A82" s="2"/>
      <c r="B82" s="2"/>
      <c r="C82" s="2"/>
      <c r="D82" s="2"/>
      <c r="E82" s="2"/>
      <c r="F82" s="2"/>
      <c r="G82" s="2"/>
    </row>
    <row r="83" spans="1:7">
      <c r="A83" s="2"/>
      <c r="B83" s="2"/>
      <c r="C83" s="2"/>
      <c r="D83" s="2"/>
      <c r="E83" s="2"/>
      <c r="F83" s="2"/>
      <c r="G83" s="2"/>
    </row>
    <row r="84" spans="1:7">
      <c r="A84" s="2"/>
      <c r="B84" s="2"/>
      <c r="C84" s="2"/>
      <c r="D84" s="2"/>
      <c r="E84" s="2"/>
      <c r="F84" s="2"/>
      <c r="G84" s="2"/>
    </row>
    <row r="85" spans="1:7">
      <c r="A85" s="2"/>
      <c r="B85" s="2"/>
      <c r="C85" s="2"/>
      <c r="D85" s="2"/>
      <c r="E85" s="2"/>
      <c r="F85" s="2"/>
      <c r="G85" s="2"/>
    </row>
    <row r="86" spans="1:7">
      <c r="A86" s="2"/>
      <c r="B86" s="2"/>
      <c r="C86" s="2"/>
      <c r="D86" s="2"/>
      <c r="E86" s="2"/>
      <c r="F86" s="2"/>
      <c r="G86" s="2"/>
    </row>
    <row r="87" spans="1:7">
      <c r="A87" s="2"/>
      <c r="B87" s="2"/>
      <c r="C87" s="2"/>
      <c r="D87" s="2"/>
      <c r="E87" s="2"/>
      <c r="F87" s="2"/>
      <c r="G87" s="2"/>
    </row>
    <row r="88" spans="1:7">
      <c r="A88" s="2"/>
      <c r="B88" s="2"/>
      <c r="C88" s="2"/>
      <c r="D88" s="2"/>
      <c r="E88" s="2"/>
      <c r="F88" s="2"/>
      <c r="G88" s="2"/>
    </row>
    <row r="89" spans="1:7">
      <c r="A89" s="2"/>
      <c r="B89" s="2"/>
      <c r="C89" s="2"/>
      <c r="D89" s="2"/>
      <c r="E89" s="2"/>
      <c r="F89" s="2"/>
      <c r="G89" s="2"/>
    </row>
  </sheetData>
  <mergeCells count="15">
    <mergeCell ref="A14:A16"/>
    <mergeCell ref="A1:L1"/>
    <mergeCell ref="A4:B4"/>
    <mergeCell ref="A5:A7"/>
    <mergeCell ref="A8:A10"/>
    <mergeCell ref="A11:A13"/>
    <mergeCell ref="A35:A37"/>
    <mergeCell ref="A38:A40"/>
    <mergeCell ref="A41:A43"/>
    <mergeCell ref="A17:A19"/>
    <mergeCell ref="A20:A22"/>
    <mergeCell ref="A23:A25"/>
    <mergeCell ref="A26:A28"/>
    <mergeCell ref="A29:A31"/>
    <mergeCell ref="A32:A34"/>
  </mergeCells>
  <phoneticPr fontId="2" type="noConversion"/>
  <pageMargins left="0.16" right="0.24" top="0.42" bottom="0.24" header="0.31496062992125984" footer="0.17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2018년 유수율</vt:lpstr>
    </vt:vector>
  </TitlesOfParts>
  <Company>상수도사업본부유수율팀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아리수</dc:creator>
  <cp:lastModifiedBy>user</cp:lastModifiedBy>
  <cp:lastPrinted>2018-08-14T01:49:33Z</cp:lastPrinted>
  <dcterms:created xsi:type="dcterms:W3CDTF">2000-01-13T20:38:12Z</dcterms:created>
  <dcterms:modified xsi:type="dcterms:W3CDTF">2018-08-29T08:07:53Z</dcterms:modified>
</cp:coreProperties>
</file>