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945" windowHeight="9210" tabRatio="892"/>
  </bookViews>
  <sheets>
    <sheet name="2017년 유수율" sheetId="62988" r:id="rId1"/>
  </sheets>
  <calcPr calcId="145621"/>
</workbook>
</file>

<file path=xl/calcChain.xml><?xml version="1.0" encoding="utf-8"?>
<calcChain xmlns="http://schemas.openxmlformats.org/spreadsheetml/2006/main">
  <c r="I27" i="62988" l="1"/>
  <c r="F27" i="62988"/>
  <c r="H24" i="62988" l="1"/>
  <c r="I24" i="62988" l="1"/>
  <c r="F24" i="62988" l="1"/>
  <c r="I21" i="62988" l="1"/>
  <c r="H21" i="62988"/>
  <c r="F21" i="62988"/>
  <c r="I18" i="62988" l="1"/>
  <c r="H18" i="62988"/>
  <c r="F18" i="62988"/>
  <c r="H15" i="62988"/>
  <c r="H12" i="62988"/>
  <c r="I15" i="62988" l="1"/>
  <c r="F15" i="62988"/>
  <c r="I12" i="62988" l="1"/>
  <c r="F12" i="62988" l="1"/>
  <c r="I9" i="62988" l="1"/>
  <c r="H9" i="62988"/>
  <c r="F9" i="62988"/>
  <c r="K43" i="62988" l="1"/>
  <c r="J43" i="62988"/>
  <c r="I43" i="62988"/>
  <c r="H43" i="62988"/>
  <c r="G43" i="62988"/>
  <c r="F43" i="62988"/>
  <c r="E43" i="62988"/>
  <c r="D43" i="62988"/>
  <c r="C42" i="62988"/>
  <c r="C41" i="62988"/>
  <c r="K40" i="62988"/>
  <c r="J40" i="62988"/>
  <c r="I40" i="62988"/>
  <c r="H40" i="62988"/>
  <c r="G40" i="62988"/>
  <c r="F40" i="62988"/>
  <c r="E40" i="62988"/>
  <c r="D40" i="62988"/>
  <c r="C39" i="62988"/>
  <c r="C38" i="62988"/>
  <c r="K37" i="62988"/>
  <c r="J37" i="62988"/>
  <c r="I37" i="62988"/>
  <c r="H37" i="62988"/>
  <c r="G37" i="62988"/>
  <c r="F37" i="62988"/>
  <c r="E37" i="62988"/>
  <c r="D37" i="62988"/>
  <c r="C36" i="62988"/>
  <c r="C35" i="62988"/>
  <c r="K34" i="62988"/>
  <c r="J34" i="62988"/>
  <c r="I34" i="62988"/>
  <c r="H34" i="62988"/>
  <c r="G34" i="62988"/>
  <c r="F34" i="62988"/>
  <c r="E34" i="62988"/>
  <c r="D34" i="62988"/>
  <c r="C33" i="62988"/>
  <c r="C32" i="62988"/>
  <c r="K31" i="62988"/>
  <c r="J31" i="62988"/>
  <c r="I31" i="62988"/>
  <c r="H31" i="62988"/>
  <c r="G31" i="62988"/>
  <c r="F31" i="62988"/>
  <c r="E31" i="62988"/>
  <c r="D31" i="62988"/>
  <c r="C30" i="62988"/>
  <c r="C29" i="62988"/>
  <c r="K28" i="62988"/>
  <c r="J28" i="62988"/>
  <c r="I28" i="62988"/>
  <c r="H28" i="62988"/>
  <c r="G28" i="62988"/>
  <c r="F28" i="62988"/>
  <c r="E28" i="62988"/>
  <c r="D28" i="62988"/>
  <c r="C27" i="62988"/>
  <c r="C26" i="62988"/>
  <c r="K25" i="62988"/>
  <c r="J25" i="62988"/>
  <c r="I25" i="62988"/>
  <c r="H25" i="62988"/>
  <c r="G25" i="62988"/>
  <c r="F25" i="62988"/>
  <c r="E25" i="62988"/>
  <c r="D25" i="62988"/>
  <c r="C24" i="62988"/>
  <c r="C23" i="62988"/>
  <c r="K22" i="62988"/>
  <c r="J22" i="62988"/>
  <c r="I22" i="62988"/>
  <c r="H22" i="62988"/>
  <c r="G22" i="62988"/>
  <c r="F22" i="62988"/>
  <c r="E22" i="62988"/>
  <c r="D22" i="62988"/>
  <c r="C21" i="62988"/>
  <c r="C20" i="62988"/>
  <c r="K19" i="62988"/>
  <c r="J19" i="62988"/>
  <c r="I19" i="62988"/>
  <c r="H19" i="62988"/>
  <c r="G19" i="62988"/>
  <c r="F19" i="62988"/>
  <c r="E19" i="62988"/>
  <c r="D19" i="62988"/>
  <c r="C18" i="62988"/>
  <c r="C17" i="62988"/>
  <c r="K16" i="62988"/>
  <c r="J16" i="62988"/>
  <c r="I16" i="62988"/>
  <c r="H16" i="62988"/>
  <c r="G16" i="62988"/>
  <c r="F16" i="62988"/>
  <c r="E16" i="62988"/>
  <c r="D16" i="62988"/>
  <c r="C15" i="62988"/>
  <c r="C14" i="62988"/>
  <c r="K13" i="62988"/>
  <c r="J13" i="62988"/>
  <c r="I13" i="62988"/>
  <c r="H13" i="62988"/>
  <c r="G13" i="62988"/>
  <c r="F13" i="62988"/>
  <c r="E13" i="62988"/>
  <c r="D13" i="62988"/>
  <c r="C12" i="62988"/>
  <c r="C11" i="62988"/>
  <c r="K10" i="62988"/>
  <c r="J10" i="62988"/>
  <c r="I10" i="62988"/>
  <c r="H10" i="62988"/>
  <c r="G10" i="62988"/>
  <c r="F10" i="62988"/>
  <c r="E10" i="62988"/>
  <c r="D10" i="62988"/>
  <c r="C9" i="62988"/>
  <c r="C8" i="62988"/>
  <c r="K7" i="62988"/>
  <c r="J7" i="62988"/>
  <c r="I7" i="62988"/>
  <c r="H7" i="62988"/>
  <c r="G7" i="62988"/>
  <c r="F7" i="62988"/>
  <c r="E7" i="62988"/>
  <c r="D7" i="62988"/>
  <c r="K6" i="62988"/>
  <c r="J6" i="62988"/>
  <c r="I6" i="62988"/>
  <c r="H6" i="62988"/>
  <c r="G6" i="62988"/>
  <c r="F6" i="62988"/>
  <c r="E6" i="62988"/>
  <c r="D6" i="62988"/>
  <c r="C31" i="62988" l="1"/>
  <c r="C16" i="62988"/>
  <c r="C10" i="62988"/>
  <c r="C25" i="62988"/>
  <c r="C19" i="62988"/>
  <c r="C13" i="62988"/>
  <c r="C28" i="62988"/>
  <c r="C22" i="62988"/>
  <c r="C43" i="62988"/>
  <c r="C40" i="62988"/>
  <c r="C34" i="62988"/>
  <c r="C37" i="62988"/>
  <c r="K5" i="62988"/>
  <c r="C6" i="62988"/>
  <c r="D5" i="62988"/>
  <c r="F5" i="62988"/>
  <c r="J5" i="62988"/>
  <c r="I5" i="62988"/>
  <c r="H5" i="62988"/>
  <c r="G5" i="62988"/>
  <c r="E5" i="62988"/>
  <c r="C7" i="62988"/>
  <c r="C5" i="62988" l="1"/>
</calcChain>
</file>

<file path=xl/sharedStrings.xml><?xml version="1.0" encoding="utf-8"?>
<sst xmlns="http://schemas.openxmlformats.org/spreadsheetml/2006/main" count="72" uniqueCount="37">
  <si>
    <r>
      <t xml:space="preserve">( </t>
    </r>
    <r>
      <rPr>
        <sz val="10"/>
        <rFont val="돋움"/>
        <family val="3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 xml:space="preserve"> )</t>
    </r>
    <phoneticPr fontId="2" type="noConversion"/>
  </si>
  <si>
    <t>월별</t>
    <phoneticPr fontId="2" type="noConversion"/>
  </si>
  <si>
    <t>구 분</t>
    <phoneticPr fontId="2" type="noConversion"/>
  </si>
  <si>
    <t>계</t>
    <phoneticPr fontId="2" type="noConversion"/>
  </si>
  <si>
    <t>중부</t>
    <phoneticPr fontId="2" type="noConversion"/>
  </si>
  <si>
    <t>서부</t>
    <phoneticPr fontId="2" type="noConversion"/>
  </si>
  <si>
    <t>동부</t>
    <phoneticPr fontId="2" type="noConversion"/>
  </si>
  <si>
    <t>북부</t>
    <phoneticPr fontId="2" type="noConversion"/>
  </si>
  <si>
    <t>강서</t>
    <phoneticPr fontId="2" type="noConversion"/>
  </si>
  <si>
    <t>남부</t>
    <phoneticPr fontId="2" type="noConversion"/>
  </si>
  <si>
    <t>강남</t>
    <phoneticPr fontId="2" type="noConversion"/>
  </si>
  <si>
    <t>강동</t>
    <phoneticPr fontId="2" type="noConversion"/>
  </si>
  <si>
    <t>유수율</t>
    <phoneticPr fontId="2" type="noConversion"/>
  </si>
  <si>
    <t>공급량</t>
    <phoneticPr fontId="2" type="noConversion"/>
  </si>
  <si>
    <t>조정량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</si>
  <si>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</si>
  <si>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</si>
  <si>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</si>
  <si>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</si>
  <si>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</si>
  <si>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</si>
  <si>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</si>
  <si>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</si>
  <si>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</si>
  <si>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</si>
  <si>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</si>
  <si>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7월</t>
    <phoneticPr fontId="2" type="noConversion"/>
  </si>
  <si>
    <t>공급량</t>
    <phoneticPr fontId="2" type="noConversion"/>
  </si>
  <si>
    <t>조정량</t>
    <phoneticPr fontId="2" type="noConversion"/>
  </si>
  <si>
    <t>유수율</t>
    <phoneticPr fontId="2" type="noConversion"/>
  </si>
  <si>
    <t>2017년 목표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</si>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</sst>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0.0%"/>
    <numFmt numFmtId="177" formatCode="#,##0&quot; &quot;;[Red]&quot;△&quot;#,##0&quot; &quot;"/>
    <numFmt numFmtId="178" formatCode="#,##0.####;[Red]&quot;△&quot;#,##0.####"/>
    <numFmt numFmtId="179" formatCode="#,##0.00##;[Red]&quot;△&quot;#,##0.00##"/>
    <numFmt numFmtId="180" formatCode="_ * #,##0.00_ ;_ * \-#,##0.00_ ;_ * &quot;-&quot;??_ ;_ @_ "/>
    <numFmt numFmtId="181" formatCode="&quot;₩&quot;&quot;₩&quot;\!\!\$#,##0_);&quot;₩&quot;&quot;₩&quot;\!\!\(&quot;₩&quot;&quot;₩&quot;\!\!\$#,##0&quot;₩&quot;&quot;₩&quot;\!\!\)"/>
    <numFmt numFmtId="182" formatCode="&quot;₩&quot;&quot;₩&quot;\!\!\$#,##0_);[Red]&quot;₩&quot;&quot;₩&quot;\!\!\(&quot;₩&quot;&quot;₩&quot;\!\!\$#,##0&quot;₩&quot;&quot;₩&quot;\!\!\)"/>
    <numFmt numFmtId="183" formatCode="&quot;?#,##0.00;[Red]&quot;&quot;?&quot;\-#,##0.00"/>
    <numFmt numFmtId="184" formatCode="_ * #,##0_ ;_ * \-#,##0_ ;_ * &quot;-&quot;??_ ;_ @_ "/>
    <numFmt numFmtId="185" formatCode="_ * #,##0.0_ ;_ * &quot;△&quot;#,##0.0_ ;_ * &quot; &quot;_ ;_ @_ "/>
  </numFmts>
  <fonts count="5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0"/>
      <name val="Arial"/>
      <family val="2"/>
    </font>
    <font>
      <b/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2"/>
      <name val="명조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indexed="10"/>
      <name val="굴림체"/>
      <family val="3"/>
      <charset val="129"/>
    </font>
    <font>
      <sz val="19"/>
      <name val="HY견고딕"/>
      <family val="1"/>
      <charset val="129"/>
    </font>
    <font>
      <sz val="11"/>
      <name val="HY울릉도M"/>
      <family val="1"/>
      <charset val="129"/>
    </font>
    <font>
      <sz val="11"/>
      <name val="HY헤드라인M"/>
      <family val="1"/>
      <charset val="129"/>
    </font>
    <font>
      <sz val="10"/>
      <name val="08서울남산체 L"/>
      <family val="1"/>
      <charset val="129"/>
    </font>
    <font>
      <sz val="10"/>
      <name val="08서울남산체 M"/>
      <family val="1"/>
      <charset val="129"/>
    </font>
    <font>
      <b/>
      <sz val="11"/>
      <name val="08서울남산체 M"/>
      <family val="1"/>
      <charset val="129"/>
    </font>
    <font>
      <b/>
      <sz val="10"/>
      <color indexed="10"/>
      <name val="08서울남산체 M"/>
      <family val="1"/>
      <charset val="129"/>
    </font>
    <font>
      <b/>
      <sz val="10"/>
      <name val="08서울남산체 M"/>
      <family val="1"/>
      <charset val="129"/>
    </font>
    <font>
      <sz val="10"/>
      <color indexed="16"/>
      <name val="08서울남산체 M"/>
      <family val="1"/>
      <charset val="129"/>
    </font>
    <font>
      <sz val="10"/>
      <color indexed="8"/>
      <name val="08서울남산체 M"/>
      <family val="1"/>
      <charset val="129"/>
    </font>
    <font>
      <b/>
      <sz val="10"/>
      <color indexed="16"/>
      <name val="08서울남산체 M"/>
      <family val="1"/>
      <charset val="129"/>
    </font>
    <font>
      <b/>
      <sz val="10"/>
      <color indexed="8"/>
      <name val="08서울남산체 M"/>
      <family val="1"/>
      <charset val="129"/>
    </font>
    <font>
      <b/>
      <sz val="10"/>
      <color theme="5" tint="-0.499984740745262"/>
      <name val="굴림체"/>
      <family val="3"/>
      <charset val="129"/>
    </font>
    <font>
      <sz val="11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0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2" fillId="0" borderId="0"/>
    <xf numFmtId="0" fontId="7" fillId="0" borderId="0"/>
    <xf numFmtId="0" fontId="14" fillId="0" borderId="0"/>
    <xf numFmtId="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5" fillId="2" borderId="3" applyNumberFormat="0" applyBorder="0" applyAlignment="0" applyProtection="0"/>
    <xf numFmtId="0" fontId="18" fillId="0" borderId="4"/>
    <xf numFmtId="185" fontId="13" fillId="0" borderId="0"/>
    <xf numFmtId="0" fontId="7" fillId="0" borderId="0"/>
    <xf numFmtId="10" fontId="7" fillId="0" borderId="0" applyFont="0" applyFill="0" applyBorder="0" applyAlignment="0" applyProtection="0"/>
    <xf numFmtId="0" fontId="18" fillId="0" borderId="0"/>
    <xf numFmtId="0" fontId="33" fillId="0" borderId="0"/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4" borderId="58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" fillId="25" borderId="59" applyNumberFormat="0" applyFont="0" applyAlignment="0" applyProtection="0">
      <alignment vertical="center"/>
    </xf>
    <xf numFmtId="9" fontId="33" fillId="0" borderId="0" applyFont="0" applyFill="0" applyBorder="0" applyAlignment="0" applyProtection="0"/>
    <xf numFmtId="0" fontId="39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7" borderId="60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2" fillId="0" borderId="61" applyNumberFormat="0" applyFill="0" applyAlignment="0" applyProtection="0">
      <alignment vertical="center"/>
    </xf>
    <xf numFmtId="0" fontId="43" fillId="0" borderId="62" applyNumberFormat="0" applyFill="0" applyAlignment="0" applyProtection="0">
      <alignment vertical="center"/>
    </xf>
    <xf numFmtId="0" fontId="44" fillId="11" borderId="5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3" applyNumberFormat="0" applyFill="0" applyAlignment="0" applyProtection="0">
      <alignment vertical="center"/>
    </xf>
    <xf numFmtId="0" fontId="47" fillId="0" borderId="64" applyNumberFormat="0" applyFill="0" applyAlignment="0" applyProtection="0">
      <alignment vertical="center"/>
    </xf>
    <xf numFmtId="0" fontId="48" fillId="0" borderId="6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4" borderId="66" applyNumberFormat="0" applyAlignment="0" applyProtection="0">
      <alignment vertical="center"/>
    </xf>
    <xf numFmtId="0" fontId="33" fillId="0" borderId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9" fontId="5" fillId="0" borderId="0" xfId="1" applyFont="1" applyBorder="1"/>
    <xf numFmtId="3" fontId="9" fillId="0" borderId="8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3" fontId="8" fillId="0" borderId="24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176" fontId="19" fillId="0" borderId="40" xfId="1" applyNumberFormat="1" applyFont="1" applyFill="1" applyBorder="1" applyAlignment="1">
      <alignment horizontal="center" vertical="center"/>
    </xf>
    <xf numFmtId="10" fontId="19" fillId="0" borderId="41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10" fontId="5" fillId="0" borderId="0" xfId="1" applyNumberFormat="1" applyFont="1" applyAlignment="1">
      <alignment vertical="center"/>
    </xf>
    <xf numFmtId="10" fontId="10" fillId="0" borderId="15" xfId="1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0" fontId="10" fillId="0" borderId="47" xfId="1" applyNumberFormat="1" applyFont="1" applyFill="1" applyBorder="1" applyAlignment="1">
      <alignment horizontal="center" vertical="center"/>
    </xf>
    <xf numFmtId="10" fontId="10" fillId="4" borderId="35" xfId="1" applyNumberFormat="1" applyFont="1" applyFill="1" applyBorder="1" applyAlignment="1">
      <alignment horizontal="center" vertical="center"/>
    </xf>
    <xf numFmtId="3" fontId="8" fillId="3" borderId="24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176" fontId="26" fillId="2" borderId="29" xfId="1" applyNumberFormat="1" applyFont="1" applyFill="1" applyBorder="1" applyAlignment="1">
      <alignment horizontal="center" vertical="center"/>
    </xf>
    <xf numFmtId="10" fontId="27" fillId="0" borderId="31" xfId="2" applyNumberFormat="1" applyFont="1" applyBorder="1" applyAlignment="1">
      <alignment vertical="center"/>
    </xf>
    <xf numFmtId="41" fontId="27" fillId="0" borderId="32" xfId="0" applyNumberFormat="1" applyFont="1" applyFill="1" applyBorder="1" applyAlignment="1">
      <alignment vertical="center"/>
    </xf>
    <xf numFmtId="41" fontId="27" fillId="0" borderId="21" xfId="0" applyNumberFormat="1" applyFont="1" applyFill="1" applyBorder="1" applyAlignment="1">
      <alignment vertical="center"/>
    </xf>
    <xf numFmtId="41" fontId="28" fillId="0" borderId="32" xfId="2" applyFont="1" applyBorder="1" applyAlignment="1">
      <alignment horizontal="center" vertical="center"/>
    </xf>
    <xf numFmtId="41" fontId="28" fillId="0" borderId="13" xfId="2" applyFont="1" applyBorder="1" applyAlignment="1">
      <alignment horizontal="center" vertical="center"/>
    </xf>
    <xf numFmtId="41" fontId="29" fillId="0" borderId="45" xfId="2" applyFont="1" applyBorder="1" applyAlignment="1">
      <alignment horizontal="center" vertical="center"/>
    </xf>
    <xf numFmtId="41" fontId="30" fillId="0" borderId="23" xfId="2" applyFont="1" applyBorder="1" applyAlignment="1">
      <alignment horizontal="center" vertical="center"/>
    </xf>
    <xf numFmtId="41" fontId="30" fillId="0" borderId="13" xfId="2" applyFont="1" applyBorder="1" applyAlignment="1">
      <alignment horizontal="center" vertical="center"/>
    </xf>
    <xf numFmtId="41" fontId="31" fillId="0" borderId="10" xfId="2" applyFont="1" applyBorder="1" applyAlignment="1">
      <alignment horizontal="center" vertical="center"/>
    </xf>
    <xf numFmtId="41" fontId="30" fillId="0" borderId="32" xfId="2" applyFont="1" applyBorder="1" applyAlignment="1">
      <alignment horizontal="center" vertical="center"/>
    </xf>
    <xf numFmtId="41" fontId="31" fillId="0" borderId="45" xfId="2" applyFont="1" applyBorder="1" applyAlignment="1">
      <alignment horizontal="center" vertical="center"/>
    </xf>
    <xf numFmtId="41" fontId="30" fillId="0" borderId="45" xfId="2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41" fontId="29" fillId="0" borderId="14" xfId="2" applyFont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2" borderId="5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</cellXfs>
  <cellStyles count="75"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40% - 강조색1 2" xfId="36"/>
    <cellStyle name="40% - 강조색2 2" xfId="37"/>
    <cellStyle name="40% - 강조색3 2" xfId="38"/>
    <cellStyle name="40% - 강조색4 2" xfId="39"/>
    <cellStyle name="40% - 강조색5 2" xfId="40"/>
    <cellStyle name="40% - 강조색6 2" xfId="41"/>
    <cellStyle name="60% - 강조색1 2" xfId="42"/>
    <cellStyle name="60% - 강조색2 2" xfId="43"/>
    <cellStyle name="60% - 강조색3 2" xfId="44"/>
    <cellStyle name="60% - 강조색4 2" xfId="45"/>
    <cellStyle name="60% - 강조색5 2" xfId="46"/>
    <cellStyle name="60% - 강조색6 2" xfId="47"/>
    <cellStyle name="AeE­ [0]_PERSONAL" xfId="10"/>
    <cellStyle name="AeE­_PERSONAL" xfId="11"/>
    <cellStyle name="ALIGNMENT" xfId="12"/>
    <cellStyle name="C￥AØ_PERSONAL" xfId="13"/>
    <cellStyle name="category" xfId="14"/>
    <cellStyle name="Comma [0]_ SG&amp;A Bridge " xfId="15"/>
    <cellStyle name="Comma_ SG&amp;A Bridge " xfId="16"/>
    <cellStyle name="Currency [0]_ SG&amp;A Bridge " xfId="17"/>
    <cellStyle name="Currency_ SG&amp;A Bridge " xfId="18"/>
    <cellStyle name="Grey" xfId="19"/>
    <cellStyle name="HEADER" xfId="20"/>
    <cellStyle name="Header1" xfId="21"/>
    <cellStyle name="Header2" xfId="22"/>
    <cellStyle name="Input [yellow]" xfId="23"/>
    <cellStyle name="Model" xfId="24"/>
    <cellStyle name="Normal - Style1" xfId="25"/>
    <cellStyle name="Normal_ SG&amp;A Bridge " xfId="26"/>
    <cellStyle name="Percent [2]" xfId="27"/>
    <cellStyle name="subhead" xfId="28"/>
    <cellStyle name="강조색1 2" xfId="48"/>
    <cellStyle name="강조색2 2" xfId="49"/>
    <cellStyle name="강조색3 2" xfId="50"/>
    <cellStyle name="강조색4 2" xfId="51"/>
    <cellStyle name="강조색5 2" xfId="52"/>
    <cellStyle name="강조색6 2" xfId="53"/>
    <cellStyle name="경고문 2" xfId="54"/>
    <cellStyle name="계산 2" xfId="55"/>
    <cellStyle name="나쁨 2" xfId="56"/>
    <cellStyle name="메모 2" xfId="57"/>
    <cellStyle name="백분율" xfId="1" builtinId="5"/>
    <cellStyle name="백분율 2" xfId="58"/>
    <cellStyle name="보통 2" xfId="59"/>
    <cellStyle name="설명 텍스트 2" xfId="60"/>
    <cellStyle name="셀 확인 2" xfId="61"/>
    <cellStyle name="쉼표 [0]" xfId="2" builtinId="6"/>
    <cellStyle name="쉼표 [0] 2" xfId="63"/>
    <cellStyle name="쉼표 [0] 3" xfId="62"/>
    <cellStyle name="스타일 1" xfId="3"/>
    <cellStyle name="연결된 셀 2" xfId="64"/>
    <cellStyle name="요약 2" xfId="65"/>
    <cellStyle name="입력 2" xfId="66"/>
    <cellStyle name="제목 1 2" xfId="68"/>
    <cellStyle name="제목 2 2" xfId="69"/>
    <cellStyle name="제목 3 2" xfId="70"/>
    <cellStyle name="제목 4 2" xfId="71"/>
    <cellStyle name="제목 5" xfId="67"/>
    <cellStyle name="좋음 2" xfId="72"/>
    <cellStyle name="출력 2" xfId="73"/>
    <cellStyle name="콤마 [0]_ 대    형 " xfId="4"/>
    <cellStyle name="콤마[ ]" xfId="5"/>
    <cellStyle name="콤마[*]" xfId="6"/>
    <cellStyle name="콤마[.]" xfId="7"/>
    <cellStyle name="콤마[0]" xfId="8"/>
    <cellStyle name="콤마_ 대    형 " xfId="9"/>
    <cellStyle name="표준" xfId="0" builtinId="0"/>
    <cellStyle name="표준 2" xfId="74"/>
    <cellStyle name="표준 3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C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008000"/>
      <color rgb="FF0033CC"/>
      <color rgb="FF3399FF"/>
      <color rgb="FF0099FF"/>
      <color rgb="FFFFFF99"/>
      <color rgb="FF660033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2017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</a:t>
          </a:r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7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월  유수율 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3" zoomScaleNormal="100" workbookViewId="0">
      <pane ySplit="540" activePane="bottomLeft"/>
      <selection activeCell="A3" sqref="A3"/>
      <selection pane="bottomLeft" activeCell="F34" sqref="F34"/>
    </sheetView>
  </sheetViews>
  <sheetFormatPr defaultRowHeight="12.75"/>
  <cols>
    <col min="1" max="1" width="4.6640625" style="1" customWidth="1"/>
    <col min="2" max="2" width="6.44140625" style="1" customWidth="1"/>
    <col min="3" max="3" width="13.5546875" style="1" customWidth="1"/>
    <col min="4" max="11" width="11.109375" style="1" customWidth="1"/>
    <col min="12" max="12" width="8.77734375" style="1" customWidth="1"/>
    <col min="13" max="16384" width="8.88671875" style="1"/>
  </cols>
  <sheetData>
    <row r="1" spans="1:13" s="4" customFormat="1" ht="24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3" ht="12.95" customHeight="1" thickBot="1">
      <c r="A2" s="5"/>
      <c r="B2" s="5"/>
      <c r="C2" s="9"/>
      <c r="D2" s="5"/>
      <c r="E2" s="5"/>
      <c r="F2" s="5"/>
      <c r="G2" s="5"/>
      <c r="H2" s="5"/>
      <c r="I2" s="5"/>
      <c r="J2" s="5"/>
      <c r="L2" s="6" t="s">
        <v>0</v>
      </c>
    </row>
    <row r="3" spans="1:13" ht="13.5" customHeight="1">
      <c r="A3" s="37" t="s">
        <v>1</v>
      </c>
      <c r="B3" s="38" t="s">
        <v>2</v>
      </c>
      <c r="C3" s="34" t="s">
        <v>3</v>
      </c>
      <c r="D3" s="35" t="s">
        <v>4</v>
      </c>
      <c r="E3" s="35" t="s">
        <v>5</v>
      </c>
      <c r="F3" s="35" t="s">
        <v>6</v>
      </c>
      <c r="G3" s="36" t="s">
        <v>7</v>
      </c>
      <c r="H3" s="35" t="s">
        <v>8</v>
      </c>
      <c r="I3" s="35" t="s">
        <v>9</v>
      </c>
      <c r="J3" s="35" t="s">
        <v>10</v>
      </c>
      <c r="K3" s="36" t="s">
        <v>11</v>
      </c>
      <c r="L3" s="53"/>
      <c r="M3" s="5"/>
    </row>
    <row r="4" spans="1:13" ht="11.25" customHeight="1">
      <c r="A4" s="77" t="s">
        <v>30</v>
      </c>
      <c r="B4" s="78"/>
      <c r="C4" s="16">
        <v>0.95499999999999996</v>
      </c>
      <c r="D4" s="17">
        <v>0.91249999999999998</v>
      </c>
      <c r="E4" s="17">
        <v>0.96660000000000001</v>
      </c>
      <c r="F4" s="17">
        <v>0.9657</v>
      </c>
      <c r="G4" s="17">
        <v>0.95499999999999996</v>
      </c>
      <c r="H4" s="17">
        <v>0.94299999999999995</v>
      </c>
      <c r="I4" s="17">
        <v>0.95050000000000001</v>
      </c>
      <c r="J4" s="17">
        <v>0.97670000000000001</v>
      </c>
      <c r="K4" s="17">
        <v>0.97609999999999997</v>
      </c>
      <c r="L4" s="54"/>
      <c r="M4" s="12"/>
    </row>
    <row r="5" spans="1:13" ht="12" customHeight="1">
      <c r="A5" s="74" t="s">
        <v>3</v>
      </c>
      <c r="B5" s="39" t="s">
        <v>12</v>
      </c>
      <c r="C5" s="29">
        <f t="shared" ref="C5:K5" si="0">C7/C6</f>
        <v>0.96085629162705988</v>
      </c>
      <c r="D5" s="29">
        <f t="shared" si="0"/>
        <v>0.90708518129607574</v>
      </c>
      <c r="E5" s="29">
        <f t="shared" si="0"/>
        <v>0.99525473465696723</v>
      </c>
      <c r="F5" s="29">
        <f t="shared" si="0"/>
        <v>0.97531178939375729</v>
      </c>
      <c r="G5" s="29">
        <f t="shared" si="0"/>
        <v>0.94535923843483682</v>
      </c>
      <c r="H5" s="29">
        <f t="shared" si="0"/>
        <v>0.94831566414509105</v>
      </c>
      <c r="I5" s="29">
        <f t="shared" si="0"/>
        <v>0.95745848779987963</v>
      </c>
      <c r="J5" s="29">
        <f t="shared" si="0"/>
        <v>0.9753267898584812</v>
      </c>
      <c r="K5" s="29">
        <f t="shared" si="0"/>
        <v>0.98915654798127495</v>
      </c>
      <c r="L5" s="55"/>
      <c r="M5" s="5"/>
    </row>
    <row r="6" spans="1:13" ht="12" customHeight="1">
      <c r="A6" s="74"/>
      <c r="B6" s="40" t="s">
        <v>13</v>
      </c>
      <c r="C6" s="30">
        <f>SUM(D6:K6)</f>
        <v>667490843</v>
      </c>
      <c r="D6" s="31">
        <f>SUM(D8,D11,D14,D17,D20,D23,D26,D29,D32,D35,D38,D41)</f>
        <v>84760908</v>
      </c>
      <c r="E6" s="31">
        <f t="shared" ref="E6:K7" si="1">SUM(E8,E11,E14,E17,E20,E23,E26,E29,E32,E35,E38,E41)</f>
        <v>71537812</v>
      </c>
      <c r="F6" s="31">
        <f t="shared" si="1"/>
        <v>104276719</v>
      </c>
      <c r="G6" s="31">
        <f t="shared" si="1"/>
        <v>68360795</v>
      </c>
      <c r="H6" s="31">
        <f t="shared" si="1"/>
        <v>87744080</v>
      </c>
      <c r="I6" s="31">
        <f t="shared" si="1"/>
        <v>101552194</v>
      </c>
      <c r="J6" s="31">
        <f t="shared" si="1"/>
        <v>81686975</v>
      </c>
      <c r="K6" s="31">
        <f t="shared" si="1"/>
        <v>67571360</v>
      </c>
      <c r="L6" s="56"/>
      <c r="M6" s="5"/>
    </row>
    <row r="7" spans="1:13" ht="12" customHeight="1" thickBot="1">
      <c r="A7" s="79"/>
      <c r="B7" s="41" t="s">
        <v>14</v>
      </c>
      <c r="C7" s="32">
        <f>SUM(D7:K7)</f>
        <v>641362776.10000002</v>
      </c>
      <c r="D7" s="33">
        <f>SUM(D9,D12,D15,D18,D21,D24,D27,D30,D33,D36,D39,D42)</f>
        <v>76885363.599999994</v>
      </c>
      <c r="E7" s="33">
        <f t="shared" si="1"/>
        <v>71198346.100000009</v>
      </c>
      <c r="F7" s="33">
        <f t="shared" si="1"/>
        <v>101702313.40000001</v>
      </c>
      <c r="G7" s="33">
        <f t="shared" si="1"/>
        <v>64625509.100000001</v>
      </c>
      <c r="H7" s="33">
        <f t="shared" si="1"/>
        <v>83209085.5</v>
      </c>
      <c r="I7" s="33">
        <f t="shared" si="1"/>
        <v>97232010.100000009</v>
      </c>
      <c r="J7" s="33">
        <f t="shared" si="1"/>
        <v>79671495.100000009</v>
      </c>
      <c r="K7" s="33">
        <f t="shared" si="1"/>
        <v>66838653.200000003</v>
      </c>
      <c r="L7" s="57"/>
      <c r="M7" s="5"/>
    </row>
    <row r="8" spans="1:13" ht="12" customHeight="1" thickTop="1">
      <c r="A8" s="80" t="s">
        <v>15</v>
      </c>
      <c r="B8" s="42" t="s">
        <v>13</v>
      </c>
      <c r="C8" s="22">
        <f>IF(D8="","",SUM(D8:K8))</f>
        <v>93241768</v>
      </c>
      <c r="D8" s="23">
        <v>11869684</v>
      </c>
      <c r="E8" s="24">
        <v>9768705</v>
      </c>
      <c r="F8" s="24">
        <v>14718469</v>
      </c>
      <c r="G8" s="24">
        <v>9633273</v>
      </c>
      <c r="H8" s="25">
        <v>12318256</v>
      </c>
      <c r="I8" s="24">
        <v>14197568</v>
      </c>
      <c r="J8" s="25">
        <v>11464867</v>
      </c>
      <c r="K8" s="26">
        <v>9270946</v>
      </c>
      <c r="L8" s="64" t="s">
        <v>31</v>
      </c>
      <c r="M8" s="5"/>
    </row>
    <row r="9" spans="1:13" ht="12" customHeight="1">
      <c r="A9" s="74"/>
      <c r="B9" s="43" t="s">
        <v>14</v>
      </c>
      <c r="C9" s="14">
        <f>IF(D9="","",SUM(D9:K9))</f>
        <v>84240742.700000003</v>
      </c>
      <c r="D9" s="15">
        <v>9664258.0999999996</v>
      </c>
      <c r="E9" s="15">
        <v>9917305.5999999996</v>
      </c>
      <c r="F9" s="15">
        <f>13080456.4-2084195+2278507</f>
        <v>13274768.4</v>
      </c>
      <c r="G9" s="10">
        <v>8594342.9000000004</v>
      </c>
      <c r="H9" s="10">
        <f>11031031.4-47-110509</f>
        <v>10920475.4</v>
      </c>
      <c r="I9" s="15">
        <f>13061402.8-53300-257854</f>
        <v>12750248.800000001</v>
      </c>
      <c r="J9" s="10">
        <v>10322679</v>
      </c>
      <c r="K9" s="11">
        <v>8796664.5</v>
      </c>
      <c r="L9" s="59"/>
      <c r="M9" s="5"/>
    </row>
    <row r="10" spans="1:13" ht="12" customHeight="1">
      <c r="A10" s="74"/>
      <c r="B10" s="45" t="s">
        <v>12</v>
      </c>
      <c r="C10" s="28">
        <f>IF(C9="","",C9/C8)</f>
        <v>0.90346573758661464</v>
      </c>
      <c r="D10" s="52">
        <f t="shared" ref="D10:K10" si="2">IF(D8="","",D9/D8)</f>
        <v>0.81419674693951416</v>
      </c>
      <c r="E10" s="52">
        <f t="shared" si="2"/>
        <v>1.0152119037272596</v>
      </c>
      <c r="F10" s="52">
        <f t="shared" si="2"/>
        <v>0.90191231166774211</v>
      </c>
      <c r="G10" s="52">
        <f t="shared" si="2"/>
        <v>0.89215190932510691</v>
      </c>
      <c r="H10" s="52">
        <f t="shared" si="2"/>
        <v>0.88652771950834597</v>
      </c>
      <c r="I10" s="52">
        <f t="shared" si="2"/>
        <v>0.89805865342571356</v>
      </c>
      <c r="J10" s="52">
        <f t="shared" si="2"/>
        <v>0.9003749454747273</v>
      </c>
      <c r="K10" s="52">
        <f t="shared" si="2"/>
        <v>0.94884216777877894</v>
      </c>
      <c r="L10" s="60"/>
      <c r="M10" s="5"/>
    </row>
    <row r="11" spans="1:13" ht="12" customHeight="1">
      <c r="A11" s="81" t="s">
        <v>16</v>
      </c>
      <c r="B11" s="46" t="s">
        <v>13</v>
      </c>
      <c r="C11" s="47">
        <f>IF(D11="","",SUM(D11:K11))</f>
        <v>84814813</v>
      </c>
      <c r="D11" s="14">
        <v>10591865</v>
      </c>
      <c r="E11" s="15">
        <v>9063375</v>
      </c>
      <c r="F11" s="15">
        <v>13237295</v>
      </c>
      <c r="G11" s="15">
        <v>8687668</v>
      </c>
      <c r="H11" s="10">
        <v>11154492</v>
      </c>
      <c r="I11" s="15">
        <v>12942562</v>
      </c>
      <c r="J11" s="10">
        <v>10694096</v>
      </c>
      <c r="K11" s="11">
        <v>8443460</v>
      </c>
      <c r="L11" s="61"/>
      <c r="M11" s="5"/>
    </row>
    <row r="12" spans="1:13" ht="12" customHeight="1">
      <c r="A12" s="74"/>
      <c r="B12" s="43" t="s">
        <v>14</v>
      </c>
      <c r="C12" s="14">
        <f>IF(D12="","",SUM(D12:K12))</f>
        <v>85483402.299999997</v>
      </c>
      <c r="D12" s="15">
        <v>10561880.5</v>
      </c>
      <c r="E12" s="15">
        <v>8810214</v>
      </c>
      <c r="F12" s="15">
        <f>13896519.4-2396466+2093851</f>
        <v>13593904.4</v>
      </c>
      <c r="G12" s="10">
        <v>8615589.9000000004</v>
      </c>
      <c r="H12" s="10">
        <f>11353827.1-36-129827</f>
        <v>11223964.1</v>
      </c>
      <c r="I12" s="15">
        <f>13479414.8-47979-302994+65</f>
        <v>13128506.800000001</v>
      </c>
      <c r="J12" s="10">
        <v>10843747.800000001</v>
      </c>
      <c r="K12" s="11">
        <v>8705594.8000000007</v>
      </c>
      <c r="L12" s="62" t="s">
        <v>32</v>
      </c>
      <c r="M12" s="5"/>
    </row>
    <row r="13" spans="1:13" ht="12" customHeight="1">
      <c r="A13" s="82"/>
      <c r="B13" s="51" t="s">
        <v>12</v>
      </c>
      <c r="C13" s="52">
        <f>IF(C12="","",C12/C11)</f>
        <v>1.0078829307800277</v>
      </c>
      <c r="D13" s="52">
        <f t="shared" ref="D13:K13" si="3">IF(D11="","",D12/D11)</f>
        <v>0.99716910100345879</v>
      </c>
      <c r="E13" s="52">
        <f t="shared" si="3"/>
        <v>0.97206769001613635</v>
      </c>
      <c r="F13" s="52">
        <f t="shared" si="3"/>
        <v>1.0269397486419998</v>
      </c>
      <c r="G13" s="52">
        <f t="shared" si="3"/>
        <v>0.99170340072848095</v>
      </c>
      <c r="H13" s="52">
        <f t="shared" si="3"/>
        <v>1.0062281724707858</v>
      </c>
      <c r="I13" s="52">
        <f t="shared" si="3"/>
        <v>1.0143669236430932</v>
      </c>
      <c r="J13" s="52">
        <f t="shared" si="3"/>
        <v>1.0139938710106962</v>
      </c>
      <c r="K13" s="52">
        <f t="shared" si="3"/>
        <v>1.0310458982455062</v>
      </c>
      <c r="L13" s="63"/>
      <c r="M13" s="5"/>
    </row>
    <row r="14" spans="1:13" ht="12" customHeight="1">
      <c r="A14" s="74" t="s">
        <v>17</v>
      </c>
      <c r="B14" s="40" t="s">
        <v>13</v>
      </c>
      <c r="C14" s="21">
        <f>IF(D14="","",SUM(D14:K14))</f>
        <v>95007148</v>
      </c>
      <c r="D14" s="15">
        <v>11902017</v>
      </c>
      <c r="E14" s="15">
        <v>10164081</v>
      </c>
      <c r="F14" s="71">
        <v>14919558</v>
      </c>
      <c r="G14" s="71">
        <v>9722689</v>
      </c>
      <c r="H14" s="15">
        <v>12473272</v>
      </c>
      <c r="I14" s="15">
        <v>14463360</v>
      </c>
      <c r="J14" s="10">
        <v>11881087</v>
      </c>
      <c r="K14" s="11">
        <v>9481084</v>
      </c>
      <c r="L14" s="61"/>
      <c r="M14" s="5"/>
    </row>
    <row r="15" spans="1:13" ht="12" customHeight="1">
      <c r="A15" s="74"/>
      <c r="B15" s="43" t="s">
        <v>14</v>
      </c>
      <c r="C15" s="14">
        <f>IF(D15="","",SUM(D15:K15))</f>
        <v>88116490.000000015</v>
      </c>
      <c r="D15" s="15">
        <v>10220881.699999999</v>
      </c>
      <c r="E15" s="15">
        <v>10394667.800000001</v>
      </c>
      <c r="F15" s="15">
        <f>13807137.6-2310038+2396466</f>
        <v>13893565.6</v>
      </c>
      <c r="G15" s="10">
        <v>9056915.3000000007</v>
      </c>
      <c r="H15" s="15">
        <f>11453461.5-34-83414</f>
        <v>11370013.5</v>
      </c>
      <c r="I15" s="15">
        <f>13330545.2-54682-196076+1448</f>
        <v>13081235.199999999</v>
      </c>
      <c r="J15" s="10">
        <v>10730902</v>
      </c>
      <c r="K15" s="11">
        <v>9368308.9000000004</v>
      </c>
      <c r="L15" s="62" t="s">
        <v>33</v>
      </c>
      <c r="M15" s="5"/>
    </row>
    <row r="16" spans="1:13" ht="12" customHeight="1">
      <c r="A16" s="74"/>
      <c r="B16" s="45" t="s">
        <v>12</v>
      </c>
      <c r="C16" s="20">
        <f>IF(C15="","",C15/C14)</f>
        <v>0.92747221503796762</v>
      </c>
      <c r="D16" s="20">
        <f t="shared" ref="D16:K16" si="4">IF(D14="","",D15/D14)</f>
        <v>0.85875206698158801</v>
      </c>
      <c r="E16" s="20">
        <f t="shared" si="4"/>
        <v>1.0226864386460517</v>
      </c>
      <c r="F16" s="20">
        <f t="shared" si="4"/>
        <v>0.93123171611384192</v>
      </c>
      <c r="G16" s="20">
        <f t="shared" si="4"/>
        <v>0.93152370707321819</v>
      </c>
      <c r="H16" s="20">
        <f t="shared" si="4"/>
        <v>0.91155019308486174</v>
      </c>
      <c r="I16" s="20">
        <f t="shared" si="4"/>
        <v>0.90443957697243238</v>
      </c>
      <c r="J16" s="20">
        <f t="shared" si="4"/>
        <v>0.90319193858272395</v>
      </c>
      <c r="K16" s="20">
        <f t="shared" si="4"/>
        <v>0.98810525252175807</v>
      </c>
      <c r="L16" s="65"/>
      <c r="M16" s="5"/>
    </row>
    <row r="17" spans="1:13" ht="12" customHeight="1">
      <c r="A17" s="81" t="s">
        <v>18</v>
      </c>
      <c r="B17" s="46" t="s">
        <v>13</v>
      </c>
      <c r="C17" s="47">
        <f>IF(D17="","",SUM(D17:K17))</f>
        <v>93531001</v>
      </c>
      <c r="D17" s="48">
        <v>11764155</v>
      </c>
      <c r="E17" s="48">
        <v>9992501</v>
      </c>
      <c r="F17" s="48">
        <v>14724461</v>
      </c>
      <c r="G17" s="48">
        <v>9570715</v>
      </c>
      <c r="H17" s="48">
        <v>12289776</v>
      </c>
      <c r="I17" s="48">
        <v>14241984</v>
      </c>
      <c r="J17" s="48">
        <v>11440269</v>
      </c>
      <c r="K17" s="48">
        <v>9507140</v>
      </c>
      <c r="L17" s="61"/>
      <c r="M17" s="5"/>
    </row>
    <row r="18" spans="1:13" ht="12" customHeight="1">
      <c r="A18" s="74"/>
      <c r="B18" s="43" t="s">
        <v>14</v>
      </c>
      <c r="C18" s="14">
        <f>IF(D18="","",SUM(D18:K18))</f>
        <v>93283460</v>
      </c>
      <c r="D18" s="14">
        <v>11526260.199999999</v>
      </c>
      <c r="E18" s="14">
        <v>9570367.1999999993</v>
      </c>
      <c r="F18" s="14">
        <f>15120760.3-2368531+2310038</f>
        <v>15062267.300000001</v>
      </c>
      <c r="G18" s="14">
        <v>9405624.5999999996</v>
      </c>
      <c r="H18" s="14">
        <f>12198747.1-62003</f>
        <v>12136744.1</v>
      </c>
      <c r="I18" s="14">
        <f>14603725.1-65618-146544+1871</f>
        <v>14393434.1</v>
      </c>
      <c r="J18" s="14">
        <v>11650790.4</v>
      </c>
      <c r="K18" s="14">
        <v>9537972.0999999996</v>
      </c>
      <c r="L18" s="62" t="s">
        <v>34</v>
      </c>
      <c r="M18" s="5"/>
    </row>
    <row r="19" spans="1:13" ht="12" customHeight="1">
      <c r="A19" s="82"/>
      <c r="B19" s="51" t="s">
        <v>12</v>
      </c>
      <c r="C19" s="52">
        <f>IF(C18="","",C18/C17)</f>
        <v>0.99735338019102349</v>
      </c>
      <c r="D19" s="52">
        <f t="shared" ref="D19:K19" si="5">IF(D17="","",D18/D17)</f>
        <v>0.97977799510462071</v>
      </c>
      <c r="E19" s="52">
        <f t="shared" si="5"/>
        <v>0.95775494042982823</v>
      </c>
      <c r="F19" s="52">
        <f t="shared" si="5"/>
        <v>1.022941844866172</v>
      </c>
      <c r="G19" s="52">
        <f t="shared" si="5"/>
        <v>0.9827504632621491</v>
      </c>
      <c r="H19" s="52">
        <f t="shared" si="5"/>
        <v>0.98754803179488382</v>
      </c>
      <c r="I19" s="52">
        <f t="shared" si="5"/>
        <v>1.0106340591310874</v>
      </c>
      <c r="J19" s="52">
        <f t="shared" si="5"/>
        <v>1.0184017875803446</v>
      </c>
      <c r="K19" s="52">
        <f t="shared" si="5"/>
        <v>1.0032430468048223</v>
      </c>
      <c r="L19" s="63"/>
      <c r="M19" s="5"/>
    </row>
    <row r="20" spans="1:13" ht="12" customHeight="1">
      <c r="A20" s="74" t="s">
        <v>19</v>
      </c>
      <c r="B20" s="40" t="s">
        <v>13</v>
      </c>
      <c r="C20" s="21">
        <f>IF(D20="","",SUM(D20:K20))</f>
        <v>98865051</v>
      </c>
      <c r="D20" s="15">
        <v>12526202</v>
      </c>
      <c r="E20" s="15">
        <v>10667622</v>
      </c>
      <c r="F20" s="15">
        <v>15530188</v>
      </c>
      <c r="G20" s="15">
        <v>10286273</v>
      </c>
      <c r="H20" s="15">
        <v>12909092</v>
      </c>
      <c r="I20" s="15">
        <v>14974031</v>
      </c>
      <c r="J20" s="15">
        <v>11844905</v>
      </c>
      <c r="K20" s="72">
        <v>10126738</v>
      </c>
      <c r="L20" s="61"/>
      <c r="M20" s="5"/>
    </row>
    <row r="21" spans="1:13" ht="12" customHeight="1">
      <c r="A21" s="74"/>
      <c r="B21" s="43" t="s">
        <v>14</v>
      </c>
      <c r="C21" s="14">
        <f>IF(D21="","",SUM(D21:K21))</f>
        <v>94085486.299999997</v>
      </c>
      <c r="D21" s="14">
        <v>11023401.800000001</v>
      </c>
      <c r="E21" s="14">
        <v>11097157.300000001</v>
      </c>
      <c r="F21" s="14">
        <f>14769635.1-2470424+2458903</f>
        <v>14758114.1</v>
      </c>
      <c r="G21" s="14">
        <v>9569729.3000000007</v>
      </c>
      <c r="H21" s="14">
        <f>12270158-85-114774</f>
        <v>12155299</v>
      </c>
      <c r="I21" s="14">
        <f>14321971.3-62134-259147+2819</f>
        <v>14003509.300000001</v>
      </c>
      <c r="J21" s="14">
        <v>11469857.4</v>
      </c>
      <c r="K21" s="14">
        <v>10008418.1</v>
      </c>
      <c r="L21" s="62" t="s">
        <v>34</v>
      </c>
      <c r="M21" s="5"/>
    </row>
    <row r="22" spans="1:13" ht="12" customHeight="1">
      <c r="A22" s="74"/>
      <c r="B22" s="45" t="s">
        <v>12</v>
      </c>
      <c r="C22" s="20">
        <f>IF(C21="","",C21/C20)</f>
        <v>0.95165566950448444</v>
      </c>
      <c r="D22" s="20">
        <f t="shared" ref="D22:K22" si="6">IF(D20="","",D21/D20)</f>
        <v>0.88002746562765</v>
      </c>
      <c r="E22" s="20">
        <f t="shared" si="6"/>
        <v>1.040265328111551</v>
      </c>
      <c r="F22" s="20">
        <f t="shared" si="6"/>
        <v>0.95028560504225701</v>
      </c>
      <c r="G22" s="20">
        <f t="shared" si="6"/>
        <v>0.93033981306932068</v>
      </c>
      <c r="H22" s="20">
        <f t="shared" si="6"/>
        <v>0.94160758944161216</v>
      </c>
      <c r="I22" s="20">
        <f t="shared" si="6"/>
        <v>0.93518634361048147</v>
      </c>
      <c r="J22" s="20">
        <f t="shared" si="6"/>
        <v>0.9683367996619644</v>
      </c>
      <c r="K22" s="20">
        <f t="shared" si="6"/>
        <v>0.98831608954433303</v>
      </c>
      <c r="L22" s="65"/>
      <c r="M22" s="5"/>
    </row>
    <row r="23" spans="1:13" ht="12" customHeight="1">
      <c r="A23" s="81" t="s">
        <v>20</v>
      </c>
      <c r="B23" s="46" t="s">
        <v>13</v>
      </c>
      <c r="C23" s="47">
        <f>IF(D23="","",SUM(D23:K23))</f>
        <v>98803902</v>
      </c>
      <c r="D23" s="27">
        <v>12853298</v>
      </c>
      <c r="E23" s="27">
        <v>10693638</v>
      </c>
      <c r="F23" s="27">
        <v>15297704</v>
      </c>
      <c r="G23" s="49">
        <v>10125628</v>
      </c>
      <c r="H23" s="27">
        <v>12945395</v>
      </c>
      <c r="I23" s="27">
        <v>14897305</v>
      </c>
      <c r="J23" s="49">
        <v>11879721</v>
      </c>
      <c r="K23" s="50">
        <v>10111213</v>
      </c>
      <c r="L23" s="61"/>
      <c r="M23" s="5"/>
    </row>
    <row r="24" spans="1:13" ht="12" customHeight="1">
      <c r="A24" s="74"/>
      <c r="B24" s="43" t="s">
        <v>14</v>
      </c>
      <c r="C24" s="14">
        <f>IF(D24="","",SUM(D24:K24))</f>
        <v>98729198.599999994</v>
      </c>
      <c r="D24" s="15">
        <v>12441241.9</v>
      </c>
      <c r="E24" s="15">
        <v>10061331.800000001</v>
      </c>
      <c r="F24" s="15">
        <f>16088814.9-2620801+2470424</f>
        <v>15938437.9</v>
      </c>
      <c r="G24" s="15">
        <v>9733995.0999999996</v>
      </c>
      <c r="H24" s="15">
        <f>12808261.3-66684-112790</f>
        <v>12628787.300000001</v>
      </c>
      <c r="I24" s="15">
        <f>15507408.2-66684-277725+3071</f>
        <v>15166070.199999999</v>
      </c>
      <c r="J24" s="15">
        <v>12669743.1</v>
      </c>
      <c r="K24" s="72">
        <v>10089591.300000001</v>
      </c>
      <c r="L24" s="62" t="s">
        <v>35</v>
      </c>
      <c r="M24" s="13"/>
    </row>
    <row r="25" spans="1:13" ht="12" customHeight="1">
      <c r="A25" s="82"/>
      <c r="B25" s="51" t="s">
        <v>12</v>
      </c>
      <c r="C25" s="52">
        <f>IF(C24="","",C24/C23)</f>
        <v>0.99924392257301731</v>
      </c>
      <c r="D25" s="52">
        <f t="shared" ref="D25:K25" si="7">IF(D23="","",D24/D23)</f>
        <v>0.96794160533740059</v>
      </c>
      <c r="E25" s="52">
        <f t="shared" si="7"/>
        <v>0.94087080561358083</v>
      </c>
      <c r="F25" s="52">
        <f t="shared" si="7"/>
        <v>1.0418843180649855</v>
      </c>
      <c r="G25" s="52">
        <f t="shared" si="7"/>
        <v>0.96132260636081035</v>
      </c>
      <c r="H25" s="52">
        <f t="shared" si="7"/>
        <v>0.97554283202636927</v>
      </c>
      <c r="I25" s="52">
        <f t="shared" si="7"/>
        <v>1.0180411960418343</v>
      </c>
      <c r="J25" s="52">
        <f t="shared" si="7"/>
        <v>1.0665017385509306</v>
      </c>
      <c r="K25" s="52">
        <f t="shared" si="7"/>
        <v>0.99786161165826504</v>
      </c>
      <c r="L25" s="63"/>
      <c r="M25" s="5"/>
    </row>
    <row r="26" spans="1:13" ht="12" customHeight="1">
      <c r="A26" s="74" t="s">
        <v>26</v>
      </c>
      <c r="B26" s="40" t="s">
        <v>27</v>
      </c>
      <c r="C26" s="21">
        <f>IF(D26="","",SUM(D26:K26))</f>
        <v>103227160</v>
      </c>
      <c r="D26" s="15">
        <v>13253687</v>
      </c>
      <c r="E26" s="15">
        <v>11187890</v>
      </c>
      <c r="F26" s="15">
        <v>15849044</v>
      </c>
      <c r="G26" s="73">
        <v>10334549</v>
      </c>
      <c r="H26" s="15">
        <v>13653797</v>
      </c>
      <c r="I26" s="15">
        <v>15835384</v>
      </c>
      <c r="J26" s="15">
        <v>12482030</v>
      </c>
      <c r="K26" s="72">
        <v>10630779</v>
      </c>
      <c r="L26" s="61"/>
      <c r="M26" s="5"/>
    </row>
    <row r="27" spans="1:13" ht="12" customHeight="1">
      <c r="A27" s="74"/>
      <c r="B27" s="43" t="s">
        <v>28</v>
      </c>
      <c r="C27" s="14">
        <f>IF(D27="","",SUM(D27:K27))</f>
        <v>97423996.200000003</v>
      </c>
      <c r="D27" s="15">
        <v>11447439.4</v>
      </c>
      <c r="E27" s="15">
        <v>11347302.4</v>
      </c>
      <c r="F27" s="15">
        <f>15173486.7-2613032+2620801</f>
        <v>15181255.699999999</v>
      </c>
      <c r="G27" s="15">
        <v>9649312</v>
      </c>
      <c r="H27" s="15">
        <v>12773802.1</v>
      </c>
      <c r="I27" s="15">
        <f>15022509.7-59407-256990+2893</f>
        <v>14709005.699999999</v>
      </c>
      <c r="J27" s="15">
        <v>11983775.4</v>
      </c>
      <c r="K27" s="15">
        <v>10332103.5</v>
      </c>
      <c r="L27" s="62" t="s">
        <v>36</v>
      </c>
      <c r="M27" s="13"/>
    </row>
    <row r="28" spans="1:13" ht="12" customHeight="1">
      <c r="A28" s="74"/>
      <c r="B28" s="45" t="s">
        <v>29</v>
      </c>
      <c r="C28" s="20">
        <f>IF(C27="","",C27/C26)</f>
        <v>0.94378258783831703</v>
      </c>
      <c r="D28" s="20">
        <f t="shared" ref="D28:K28" si="8">IF(D26="","",D27/D26)</f>
        <v>0.86371734899126562</v>
      </c>
      <c r="E28" s="20">
        <f t="shared" si="8"/>
        <v>1.0142486563596889</v>
      </c>
      <c r="F28" s="20">
        <f t="shared" si="8"/>
        <v>0.95786570470748889</v>
      </c>
      <c r="G28" s="20">
        <f t="shared" si="8"/>
        <v>0.93369454245173156</v>
      </c>
      <c r="H28" s="20">
        <f t="shared" si="8"/>
        <v>0.93554943727374884</v>
      </c>
      <c r="I28" s="20">
        <f t="shared" si="8"/>
        <v>0.92886953041366094</v>
      </c>
      <c r="J28" s="20">
        <f t="shared" si="8"/>
        <v>0.96008224623719063</v>
      </c>
      <c r="K28" s="20">
        <f t="shared" si="8"/>
        <v>0.97190464593422554</v>
      </c>
      <c r="L28" s="66"/>
      <c r="M28" s="5"/>
    </row>
    <row r="29" spans="1:13" ht="12" customHeight="1">
      <c r="A29" s="81" t="s">
        <v>21</v>
      </c>
      <c r="B29" s="46" t="s">
        <v>13</v>
      </c>
      <c r="C29" s="47" t="str">
        <f>IF(D29="","",SUM(D29:K29))</f>
        <v/>
      </c>
      <c r="D29" s="48"/>
      <c r="E29" s="48"/>
      <c r="F29" s="48"/>
      <c r="G29" s="48"/>
      <c r="H29" s="48"/>
      <c r="I29" s="48"/>
      <c r="J29" s="48"/>
      <c r="K29" s="48"/>
      <c r="L29" s="61"/>
      <c r="M29" s="5"/>
    </row>
    <row r="30" spans="1:13" ht="12" customHeight="1">
      <c r="A30" s="74"/>
      <c r="B30" s="43" t="s">
        <v>14</v>
      </c>
      <c r="C30" s="14" t="str">
        <f>IF(D30="","",SUM(D30:K30))</f>
        <v/>
      </c>
      <c r="D30" s="14"/>
      <c r="E30" s="14"/>
      <c r="F30" s="14"/>
      <c r="G30" s="14"/>
      <c r="H30" s="14"/>
      <c r="I30" s="14"/>
      <c r="J30" s="14"/>
      <c r="K30" s="14"/>
      <c r="L30" s="62"/>
      <c r="M30" s="5"/>
    </row>
    <row r="31" spans="1:13" ht="12" customHeight="1">
      <c r="A31" s="82"/>
      <c r="B31" s="51" t="s">
        <v>12</v>
      </c>
      <c r="C31" s="52" t="str">
        <f>IF(C30="","",C30/C29)</f>
        <v/>
      </c>
      <c r="D31" s="52" t="str">
        <f t="shared" ref="D31:K31" si="9">IF(D29="","",D30/D29)</f>
        <v/>
      </c>
      <c r="E31" s="52" t="str">
        <f t="shared" si="9"/>
        <v/>
      </c>
      <c r="F31" s="52" t="str">
        <f t="shared" si="9"/>
        <v/>
      </c>
      <c r="G31" s="52" t="str">
        <f t="shared" si="9"/>
        <v/>
      </c>
      <c r="H31" s="52" t="str">
        <f t="shared" si="9"/>
        <v/>
      </c>
      <c r="I31" s="52" t="str">
        <f t="shared" si="9"/>
        <v/>
      </c>
      <c r="J31" s="52" t="str">
        <f t="shared" si="9"/>
        <v/>
      </c>
      <c r="K31" s="52" t="str">
        <f t="shared" si="9"/>
        <v/>
      </c>
      <c r="L31" s="63"/>
      <c r="M31" s="5"/>
    </row>
    <row r="32" spans="1:13" ht="12" customHeight="1">
      <c r="A32" s="74" t="s">
        <v>22</v>
      </c>
      <c r="B32" s="40" t="s">
        <v>13</v>
      </c>
      <c r="C32" s="21" t="str">
        <f>IF(D32="","",SUM(D32:K32))</f>
        <v/>
      </c>
      <c r="D32" s="71"/>
      <c r="E32" s="71"/>
      <c r="F32" s="15"/>
      <c r="G32" s="10"/>
      <c r="H32" s="15"/>
      <c r="I32" s="15"/>
      <c r="J32" s="10"/>
      <c r="K32" s="11"/>
      <c r="L32" s="61"/>
      <c r="M32" s="5"/>
    </row>
    <row r="33" spans="1:13" ht="12" customHeight="1">
      <c r="A33" s="74"/>
      <c r="B33" s="43" t="s">
        <v>14</v>
      </c>
      <c r="C33" s="14" t="str">
        <f>IF(D33="","",SUM(D33:K33))</f>
        <v/>
      </c>
      <c r="D33" s="15"/>
      <c r="E33" s="15"/>
      <c r="F33" s="15"/>
      <c r="G33" s="10"/>
      <c r="H33" s="15"/>
      <c r="I33" s="15"/>
      <c r="J33" s="10"/>
      <c r="K33" s="11"/>
      <c r="L33" s="62"/>
      <c r="M33" s="5"/>
    </row>
    <row r="34" spans="1:13" ht="12" customHeight="1">
      <c r="A34" s="74"/>
      <c r="B34" s="45" t="s">
        <v>12</v>
      </c>
      <c r="C34" s="20" t="str">
        <f>IF(C33="","",C33/C32)</f>
        <v/>
      </c>
      <c r="D34" s="20" t="str">
        <f t="shared" ref="D34:K34" si="10">IF(D32="","",D33/D32)</f>
        <v/>
      </c>
      <c r="E34" s="20" t="str">
        <f t="shared" si="10"/>
        <v/>
      </c>
      <c r="F34" s="20" t="str">
        <f t="shared" si="10"/>
        <v/>
      </c>
      <c r="G34" s="20" t="str">
        <f t="shared" si="10"/>
        <v/>
      </c>
      <c r="H34" s="20" t="str">
        <f t="shared" si="10"/>
        <v/>
      </c>
      <c r="I34" s="20" t="str">
        <f t="shared" si="10"/>
        <v/>
      </c>
      <c r="J34" s="20" t="str">
        <f t="shared" si="10"/>
        <v/>
      </c>
      <c r="K34" s="20" t="str">
        <f t="shared" si="10"/>
        <v/>
      </c>
      <c r="L34" s="65"/>
      <c r="M34" s="5"/>
    </row>
    <row r="35" spans="1:13" s="68" customFormat="1" ht="12" customHeight="1">
      <c r="A35" s="81" t="s">
        <v>23</v>
      </c>
      <c r="B35" s="46" t="s">
        <v>13</v>
      </c>
      <c r="C35" s="47" t="str">
        <f>IF(D35="","",SUM(D35:K35))</f>
        <v/>
      </c>
      <c r="D35" s="27"/>
      <c r="E35" s="27"/>
      <c r="F35" s="27"/>
      <c r="G35" s="49"/>
      <c r="H35" s="27"/>
      <c r="I35" s="27"/>
      <c r="J35" s="49"/>
      <c r="K35" s="50"/>
      <c r="L35" s="61"/>
      <c r="M35" s="67"/>
    </row>
    <row r="36" spans="1:13" s="68" customFormat="1" ht="12" customHeight="1">
      <c r="A36" s="74"/>
      <c r="B36" s="43" t="s">
        <v>14</v>
      </c>
      <c r="C36" s="14" t="str">
        <f>IF(D36="","",SUM(D36:K36))</f>
        <v/>
      </c>
      <c r="D36" s="15"/>
      <c r="E36" s="15"/>
      <c r="F36" s="15"/>
      <c r="G36" s="10"/>
      <c r="H36" s="15"/>
      <c r="I36" s="15"/>
      <c r="J36" s="10"/>
      <c r="K36" s="11"/>
      <c r="L36" s="62"/>
      <c r="M36" s="67"/>
    </row>
    <row r="37" spans="1:13" s="68" customFormat="1" ht="12" customHeight="1">
      <c r="A37" s="82"/>
      <c r="B37" s="51" t="s">
        <v>12</v>
      </c>
      <c r="C37" s="52" t="str">
        <f>IF(C36="","",C36/C35)</f>
        <v/>
      </c>
      <c r="D37" s="52" t="str">
        <f t="shared" ref="D37:K37" si="11">IF(D35="","",D36/D35)</f>
        <v/>
      </c>
      <c r="E37" s="52" t="str">
        <f t="shared" si="11"/>
        <v/>
      </c>
      <c r="F37" s="52" t="str">
        <f t="shared" si="11"/>
        <v/>
      </c>
      <c r="G37" s="52" t="str">
        <f t="shared" si="11"/>
        <v/>
      </c>
      <c r="H37" s="52" t="str">
        <f t="shared" si="11"/>
        <v/>
      </c>
      <c r="I37" s="52" t="str">
        <f t="shared" si="11"/>
        <v/>
      </c>
      <c r="J37" s="52" t="str">
        <f t="shared" si="11"/>
        <v/>
      </c>
      <c r="K37" s="52" t="str">
        <f t="shared" si="11"/>
        <v/>
      </c>
      <c r="L37" s="63"/>
      <c r="M37" s="67"/>
    </row>
    <row r="38" spans="1:13" ht="12" customHeight="1">
      <c r="A38" s="74" t="s">
        <v>24</v>
      </c>
      <c r="B38" s="40" t="s">
        <v>13</v>
      </c>
      <c r="C38" s="21" t="str">
        <f>IF(D38="","",SUM(D38:K38))</f>
        <v/>
      </c>
      <c r="D38" s="71"/>
      <c r="E38" s="71"/>
      <c r="F38" s="15"/>
      <c r="G38" s="10"/>
      <c r="H38" s="15"/>
      <c r="I38" s="15"/>
      <c r="J38" s="10"/>
      <c r="K38" s="11"/>
      <c r="L38" s="61"/>
      <c r="M38" s="5"/>
    </row>
    <row r="39" spans="1:13" ht="12" customHeight="1">
      <c r="A39" s="74"/>
      <c r="B39" s="43" t="s">
        <v>14</v>
      </c>
      <c r="C39" s="14" t="str">
        <f>IF(D39="","",SUM(D39:K39))</f>
        <v/>
      </c>
      <c r="D39" s="15"/>
      <c r="E39" s="15"/>
      <c r="F39" s="15"/>
      <c r="G39" s="10"/>
      <c r="H39" s="15"/>
      <c r="I39" s="15"/>
      <c r="J39" s="10"/>
      <c r="K39" s="11"/>
      <c r="L39" s="62"/>
      <c r="M39" s="5"/>
    </row>
    <row r="40" spans="1:13" ht="12" customHeight="1">
      <c r="A40" s="74"/>
      <c r="B40" s="45" t="s">
        <v>12</v>
      </c>
      <c r="C40" s="20" t="str">
        <f>IF(C39="","",C39/C38)</f>
        <v/>
      </c>
      <c r="D40" s="20" t="str">
        <f t="shared" ref="D40:K40" si="12">IF(D38="","",D39/D38)</f>
        <v/>
      </c>
      <c r="E40" s="20" t="str">
        <f t="shared" si="12"/>
        <v/>
      </c>
      <c r="F40" s="20" t="str">
        <f t="shared" si="12"/>
        <v/>
      </c>
      <c r="G40" s="20" t="str">
        <f t="shared" si="12"/>
        <v/>
      </c>
      <c r="H40" s="20" t="str">
        <f t="shared" si="12"/>
        <v/>
      </c>
      <c r="I40" s="20" t="str">
        <f t="shared" si="12"/>
        <v/>
      </c>
      <c r="J40" s="20" t="str">
        <f t="shared" si="12"/>
        <v/>
      </c>
      <c r="K40" s="20" t="str">
        <f t="shared" si="12"/>
        <v/>
      </c>
      <c r="L40" s="63"/>
      <c r="M40" s="5"/>
    </row>
    <row r="41" spans="1:13" ht="12" customHeight="1">
      <c r="A41" s="81" t="s">
        <v>25</v>
      </c>
      <c r="B41" s="46" t="s">
        <v>13</v>
      </c>
      <c r="C41" s="47" t="str">
        <f>IF(D41="","",SUM(D41:K41))</f>
        <v/>
      </c>
      <c r="D41" s="27"/>
      <c r="E41" s="27"/>
      <c r="F41" s="27"/>
      <c r="G41" s="49"/>
      <c r="H41" s="27"/>
      <c r="I41" s="27"/>
      <c r="J41" s="49"/>
      <c r="K41" s="50"/>
      <c r="L41" s="61"/>
      <c r="M41" s="5"/>
    </row>
    <row r="42" spans="1:13" ht="12" customHeight="1">
      <c r="A42" s="74"/>
      <c r="B42" s="43" t="s">
        <v>14</v>
      </c>
      <c r="C42" s="21" t="str">
        <f>IF(D42="","",SUM(D42:K42))</f>
        <v/>
      </c>
      <c r="D42" s="15"/>
      <c r="E42" s="15"/>
      <c r="F42" s="15"/>
      <c r="G42" s="10"/>
      <c r="H42" s="15"/>
      <c r="I42" s="15"/>
      <c r="J42" s="10"/>
      <c r="K42" s="11"/>
      <c r="L42" s="58"/>
      <c r="M42" s="5"/>
    </row>
    <row r="43" spans="1:13" ht="12" customHeight="1" thickBot="1">
      <c r="A43" s="83"/>
      <c r="B43" s="44" t="s">
        <v>12</v>
      </c>
      <c r="C43" s="70" t="str">
        <f>IF(C42="","",C42/C41)</f>
        <v/>
      </c>
      <c r="D43" s="70" t="str">
        <f t="shared" ref="D43:K43" si="13">IF(D41="","",D42/D41)</f>
        <v/>
      </c>
      <c r="E43" s="70" t="str">
        <f t="shared" si="13"/>
        <v/>
      </c>
      <c r="F43" s="70" t="str">
        <f t="shared" si="13"/>
        <v/>
      </c>
      <c r="G43" s="70" t="str">
        <f t="shared" si="13"/>
        <v/>
      </c>
      <c r="H43" s="70" t="str">
        <f t="shared" si="13"/>
        <v/>
      </c>
      <c r="I43" s="70" t="str">
        <f t="shared" si="13"/>
        <v/>
      </c>
      <c r="J43" s="70" t="str">
        <f t="shared" si="13"/>
        <v/>
      </c>
      <c r="K43" s="70" t="str">
        <f t="shared" si="13"/>
        <v/>
      </c>
      <c r="L43" s="69"/>
      <c r="M43" s="5"/>
    </row>
    <row r="44" spans="1:13">
      <c r="A44" s="3"/>
      <c r="B44" s="3"/>
      <c r="C44" s="3"/>
      <c r="D44" s="7"/>
      <c r="E44" s="7"/>
      <c r="F44" s="7"/>
      <c r="G44" s="7"/>
      <c r="H44" s="8"/>
      <c r="I44" s="8"/>
      <c r="J44" s="8"/>
      <c r="K44" s="8"/>
    </row>
    <row r="45" spans="1:13">
      <c r="A45" s="2"/>
      <c r="B45" s="2"/>
      <c r="C45" s="18"/>
      <c r="D45" s="2"/>
      <c r="E45" s="2"/>
      <c r="F45" s="2"/>
      <c r="G45" s="2"/>
    </row>
    <row r="46" spans="1:13">
      <c r="A46" s="2"/>
      <c r="B46" s="2"/>
      <c r="C46" s="18"/>
      <c r="D46" s="2"/>
      <c r="E46" s="2"/>
      <c r="F46" s="2"/>
      <c r="G46" s="2"/>
    </row>
    <row r="47" spans="1:13">
      <c r="A47" s="2"/>
      <c r="B47" s="2"/>
      <c r="C47" s="19"/>
      <c r="D47" s="2"/>
      <c r="E47" s="2"/>
      <c r="F47" s="2"/>
      <c r="G47" s="2"/>
    </row>
    <row r="48" spans="1:13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</sheetData>
  <mergeCells count="15"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  <mergeCell ref="A14:A16"/>
    <mergeCell ref="A1:L1"/>
    <mergeCell ref="A4:B4"/>
    <mergeCell ref="A5:A7"/>
    <mergeCell ref="A8:A10"/>
    <mergeCell ref="A11:A13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 유수율</vt:lpstr>
    </vt:vector>
  </TitlesOfParts>
  <Company>상수도사업본부유수율팀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아리수</dc:creator>
  <cp:lastModifiedBy>user</cp:lastModifiedBy>
  <cp:lastPrinted>2017-10-20T05:17:44Z</cp:lastPrinted>
  <dcterms:created xsi:type="dcterms:W3CDTF">2000-01-13T20:38:12Z</dcterms:created>
  <dcterms:modified xsi:type="dcterms:W3CDTF">2017-10-23T11:42:29Z</dcterms:modified>
</cp:coreProperties>
</file>